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8" windowWidth="22128" windowHeight="6372" activeTab="2"/>
  </bookViews>
  <sheets>
    <sheet name="Quadro 1" sheetId="1" r:id="rId1"/>
    <sheet name="Quadro 2" sheetId="2" r:id="rId2"/>
    <sheet name="Quadro3" sheetId="3" r:id="rId3"/>
    <sheet name="Folha1" sheetId="4" r:id="rId4"/>
  </sheets>
  <externalReferences>
    <externalReference r:id="rId7"/>
  </externalReferences>
  <definedNames>
    <definedName name="_xlnm.Print_Area" localSheetId="0">'Quadro 1'!$A$2:$U$31</definedName>
  </definedNames>
  <calcPr fullCalcOnLoad="1"/>
</workbook>
</file>

<file path=xl/sharedStrings.xml><?xml version="1.0" encoding="utf-8"?>
<sst xmlns="http://schemas.openxmlformats.org/spreadsheetml/2006/main" count="171" uniqueCount="55">
  <si>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</si>
  <si>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</si>
  <si>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</si>
  <si>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</si>
  <si>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</si>
  <si>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</si>
  <si>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</si>
  <si>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</si>
  <si>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</si>
  <si>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</si>
  <si>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</si>
  <si>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</si>
  <si>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</si>
  <si>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</si>
  <si>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</si>
  <si>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</si>
  <si>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</si>
  <si>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</si>
  <si>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</si>
  <si>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</si>
  <si>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</si>
  <si>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</si>
  <si>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</si>
  <si>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</si>
  <si>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</si>
  <si>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</si>
  <si>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</si>
  <si>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</si>
  <si>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</si>
  <si>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</si>
  <si>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</si>
  <si>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</si>
  <si>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</si>
  <si>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</si>
  <si>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>BPI</t>
  </si>
  <si>
    <t>MONTEPIO CRÉDITO</t>
  </si>
  <si>
    <t>VALOR ACUMULADO ASSOCIADAS</t>
  </si>
  <si>
    <t>SANTANDER TOTTA</t>
  </si>
  <si>
    <t>BANKINTER</t>
  </si>
  <si>
    <t xml:space="preserve">NºVt </t>
  </si>
  <si>
    <t>EUROBIC</t>
  </si>
  <si>
    <t>ALTERAÇÕES</t>
  </si>
  <si>
    <t>BANCO MONTEPIO</t>
  </si>
  <si>
    <t>CAIXA GERAL DEPOSITOS</t>
  </si>
  <si>
    <t>QUADRO 1 - MAPA  PRODUÇÃO DA LOCAÇÃO MOBILIÁRIA - FEVEREIRO 2022 / 2021</t>
  </si>
  <si>
    <t>ANO 2022</t>
  </si>
  <si>
    <t>BNP PARIBAS LEASE GROUP  (1)</t>
  </si>
  <si>
    <t>QUADRO 3 - VALOR DA  PRODUÇÃO  MOBILIÁRIA POR SEGMENTO DE MERCADO E TIPO DE EQUIPAMENTO ACUMULADO-  FEVEREIRO 2023</t>
  </si>
  <si>
    <t>TOTAL ACUMULADO - FEVEREIRO 2023</t>
  </si>
  <si>
    <t>QUADRO 2 - VALOR DA  PRODUÇÃO  MOBILIÁRIA POR SEGMENTO DE MERCADO E TIPO DE EQUIPAMENTO MENSAL -  FEVEREIRO 2023</t>
  </si>
  <si>
    <t>TOTAL MENSAL - FEVEREIRO 2023</t>
  </si>
  <si>
    <t>ANO 2023</t>
  </si>
  <si>
    <t>(1) A Associada alterou os seus valores em abril 23</t>
  </si>
  <si>
    <t>NOVO BANCO (2)</t>
  </si>
  <si>
    <t>(2) A Associada alterou o número de viaturas em maio 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</si>
</sst>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/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/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3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Continuous"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82" fontId="0" fillId="0" borderId="23" xfId="0" applyNumberFormat="1" applyFont="1" applyFill="1" applyBorder="1" applyAlignment="1">
      <alignment horizontal="center"/>
    </xf>
    <xf numFmtId="182" fontId="0" fillId="0" borderId="26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/>
    </xf>
    <xf numFmtId="9" fontId="0" fillId="0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right"/>
    </xf>
    <xf numFmtId="3" fontId="6" fillId="37" borderId="30" xfId="0" applyNumberFormat="1" applyFont="1" applyFill="1" applyBorder="1" applyAlignment="1">
      <alignment horizontal="right"/>
    </xf>
    <xf numFmtId="3" fontId="6" fillId="37" borderId="31" xfId="0" applyNumberFormat="1" applyFont="1" applyFill="1" applyBorder="1" applyAlignment="1">
      <alignment horizontal="right"/>
    </xf>
    <xf numFmtId="3" fontId="6" fillId="37" borderId="32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9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/>
    </xf>
    <xf numFmtId="3" fontId="6" fillId="37" borderId="33" xfId="0" applyNumberFormat="1" applyFont="1" applyFill="1" applyBorder="1" applyAlignment="1">
      <alignment/>
    </xf>
    <xf numFmtId="3" fontId="6" fillId="37" borderId="32" xfId="0" applyNumberFormat="1" applyFont="1" applyFill="1" applyBorder="1" applyAlignment="1">
      <alignment/>
    </xf>
    <xf numFmtId="9" fontId="6" fillId="37" borderId="34" xfId="0" applyNumberFormat="1" applyFont="1" applyFill="1" applyBorder="1" applyAlignment="1">
      <alignment horizontal="center"/>
    </xf>
    <xf numFmtId="9" fontId="6" fillId="37" borderId="33" xfId="0" applyNumberFormat="1" applyFont="1" applyFill="1" applyBorder="1" applyAlignment="1">
      <alignment horizontal="center"/>
    </xf>
    <xf numFmtId="9" fontId="6" fillId="37" borderId="3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38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12" fillId="38" borderId="41" xfId="0" applyFont="1" applyFill="1" applyBorder="1" applyAlignment="1">
      <alignment horizontal="center"/>
    </xf>
    <xf numFmtId="0" fontId="7" fillId="38" borderId="42" xfId="0" applyFont="1" applyFill="1" applyBorder="1" applyAlignment="1">
      <alignment horizontal="center"/>
    </xf>
    <xf numFmtId="0" fontId="12" fillId="38" borderId="43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7" fillId="38" borderId="45" xfId="0" applyFont="1" applyFill="1" applyBorder="1" applyAlignment="1">
      <alignment horizontal="center"/>
    </xf>
    <xf numFmtId="0" fontId="12" fillId="38" borderId="45" xfId="0" applyFont="1" applyFill="1" applyBorder="1" applyAlignment="1">
      <alignment horizontal="center"/>
    </xf>
    <xf numFmtId="0" fontId="7" fillId="38" borderId="43" xfId="0" applyFont="1" applyFill="1" applyBorder="1" applyAlignment="1">
      <alignment horizontal="center"/>
    </xf>
    <xf numFmtId="9" fontId="12" fillId="38" borderId="46" xfId="0" applyNumberFormat="1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/>
    </xf>
    <xf numFmtId="9" fontId="6" fillId="0" borderId="49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4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6" fillId="36" borderId="51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9" fontId="6" fillId="0" borderId="2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6" fillId="36" borderId="54" xfId="0" applyFont="1" applyFill="1" applyBorder="1" applyAlignment="1">
      <alignment/>
    </xf>
    <xf numFmtId="3" fontId="0" fillId="0" borderId="42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0" fontId="4" fillId="36" borderId="29" xfId="0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0" xfId="0" applyNumberFormat="1" applyFont="1" applyFill="1" applyBorder="1" applyAlignment="1">
      <alignment/>
    </xf>
    <xf numFmtId="3" fontId="6" fillId="37" borderId="56" xfId="0" applyNumberFormat="1" applyFont="1" applyFill="1" applyBorder="1" applyAlignment="1">
      <alignment/>
    </xf>
    <xf numFmtId="9" fontId="6" fillId="37" borderId="36" xfId="0" applyNumberFormat="1" applyFont="1" applyFill="1" applyBorder="1" applyAlignment="1">
      <alignment/>
    </xf>
    <xf numFmtId="3" fontId="6" fillId="37" borderId="57" xfId="0" applyNumberFormat="1" applyFont="1" applyFill="1" applyBorder="1" applyAlignment="1">
      <alignment/>
    </xf>
    <xf numFmtId="3" fontId="6" fillId="37" borderId="31" xfId="0" applyNumberFormat="1" applyFont="1" applyFill="1" applyBorder="1" applyAlignment="1">
      <alignment/>
    </xf>
    <xf numFmtId="3" fontId="6" fillId="37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37" borderId="51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1" xfId="0" applyFont="1" applyFill="1" applyBorder="1" applyAlignment="1">
      <alignment/>
    </xf>
    <xf numFmtId="0" fontId="6" fillId="33" borderId="58" xfId="0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9" fontId="0" fillId="0" borderId="61" xfId="0" applyNumberFormat="1" applyFont="1" applyFill="1" applyBorder="1" applyAlignment="1">
      <alignment horizontal="center"/>
    </xf>
    <xf numFmtId="3" fontId="0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9" fontId="0" fillId="0" borderId="60" xfId="0" applyNumberFormat="1" applyFont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6" fillId="39" borderId="51" xfId="0" applyFont="1" applyFill="1" applyBorder="1" applyAlignment="1">
      <alignment/>
    </xf>
    <xf numFmtId="0" fontId="4" fillId="36" borderId="65" xfId="0" applyFont="1" applyFill="1" applyBorder="1" applyAlignment="1">
      <alignment/>
    </xf>
    <xf numFmtId="0" fontId="4" fillId="36" borderId="66" xfId="0" applyFont="1" applyFill="1" applyBorder="1" applyAlignment="1">
      <alignment/>
    </xf>
    <xf numFmtId="0" fontId="4" fillId="36" borderId="65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0" fontId="12" fillId="38" borderId="39" xfId="0" applyFont="1" applyFill="1" applyBorder="1" applyAlignment="1">
      <alignment horizontal="center"/>
    </xf>
    <xf numFmtId="3" fontId="6" fillId="0" borderId="48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64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0" fontId="8" fillId="36" borderId="65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9" fontId="12" fillId="38" borderId="43" xfId="0" applyNumberFormat="1" applyFont="1" applyFill="1" applyBorder="1" applyAlignment="1">
      <alignment horizontal="center"/>
    </xf>
    <xf numFmtId="0" fontId="7" fillId="38" borderId="67" xfId="0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7" fillId="38" borderId="68" xfId="0" applyFont="1" applyFill="1" applyBorder="1" applyAlignment="1">
      <alignment horizontal="center"/>
    </xf>
    <xf numFmtId="0" fontId="12" fillId="38" borderId="69" xfId="0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9" fontId="0" fillId="0" borderId="73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33" borderId="79" xfId="0" applyNumberFormat="1" applyFont="1" applyFill="1" applyBorder="1" applyAlignment="1">
      <alignment horizontal="center"/>
    </xf>
    <xf numFmtId="17" fontId="4" fillId="33" borderId="80" xfId="0" applyNumberFormat="1" applyFont="1" applyFill="1" applyBorder="1" applyAlignment="1">
      <alignment horizontal="center"/>
    </xf>
    <xf numFmtId="17" fontId="4" fillId="33" borderId="81" xfId="0" applyNumberFormat="1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82" xfId="0" applyFont="1" applyFill="1" applyBorder="1" applyAlignment="1">
      <alignment horizontal="center"/>
    </xf>
    <xf numFmtId="17" fontId="4" fillId="33" borderId="74" xfId="0" applyNumberFormat="1" applyFont="1" applyFill="1" applyBorder="1" applyAlignment="1">
      <alignment horizontal="center" vertical="center"/>
    </xf>
    <xf numFmtId="17" fontId="4" fillId="33" borderId="75" xfId="0" applyNumberFormat="1" applyFont="1" applyFill="1" applyBorder="1" applyAlignment="1">
      <alignment horizontal="center" vertical="center"/>
    </xf>
    <xf numFmtId="17" fontId="4" fillId="33" borderId="76" xfId="0" applyNumberFormat="1" applyFont="1" applyFill="1" applyBorder="1" applyAlignment="1">
      <alignment horizontal="center" vertic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14" xfId="0" applyNumberFormat="1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8" fillId="33" borderId="84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6" borderId="84" xfId="0" applyFont="1" applyFill="1" applyBorder="1" applyAlignment="1">
      <alignment horizontal="center" vertical="center"/>
    </xf>
    <xf numFmtId="0" fontId="8" fillId="36" borderId="58" xfId="0" applyFont="1" applyFill="1" applyBorder="1" applyAlignment="1">
      <alignment horizontal="center" vertical="center"/>
    </xf>
    <xf numFmtId="0" fontId="8" fillId="36" borderId="8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36" borderId="87" xfId="0" applyFont="1" applyFill="1" applyBorder="1" applyAlignment="1">
      <alignment horizontal="center" vertical="center" wrapText="1"/>
    </xf>
    <xf numFmtId="0" fontId="8" fillId="36" borderId="65" xfId="0" applyFont="1" applyFill="1" applyBorder="1" applyAlignment="1">
      <alignment horizontal="center" vertical="center" wrapText="1"/>
    </xf>
    <xf numFmtId="0" fontId="8" fillId="36" borderId="66" xfId="0" applyFont="1" applyFill="1" applyBorder="1" applyAlignment="1">
      <alignment horizontal="center" vertical="center" wrapText="1"/>
    </xf>
    <xf numFmtId="0" fontId="8" fillId="36" borderId="8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89" xfId="0" applyFont="1" applyFill="1" applyBorder="1" applyAlignment="1">
      <alignment horizontal="center" vertical="center" wrapText="1"/>
    </xf>
    <xf numFmtId="0" fontId="8" fillId="36" borderId="77" xfId="0" applyFont="1" applyFill="1" applyBorder="1" applyAlignment="1">
      <alignment horizontal="center" vertical="center" wrapText="1"/>
    </xf>
    <xf numFmtId="0" fontId="8" fillId="36" borderId="78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88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0" xfId="0" applyFont="1" applyFill="1" applyBorder="1" applyAlignment="1">
      <alignment horizontal="center"/>
    </xf>
    <xf numFmtId="0" fontId="8" fillId="36" borderId="87" xfId="0" applyFont="1" applyFill="1" applyBorder="1" applyAlignment="1">
      <alignment horizontal="center"/>
    </xf>
    <xf numFmtId="0" fontId="8" fillId="36" borderId="65" xfId="0" applyFont="1" applyFill="1" applyBorder="1" applyAlignment="1">
      <alignment horizontal="center"/>
    </xf>
    <xf numFmtId="0" fontId="8" fillId="36" borderId="90" xfId="0" applyFont="1" applyFill="1" applyBorder="1" applyAlignment="1">
      <alignment horizontal="center"/>
    </xf>
    <xf numFmtId="0" fontId="4" fillId="36" borderId="87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4" fillId="36" borderId="66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91" xfId="0" applyFont="1" applyFill="1" applyBorder="1" applyAlignment="1">
      <alignment horizontal="center"/>
    </xf>
    <xf numFmtId="0" fontId="4" fillId="36" borderId="92" xfId="0" applyFont="1" applyFill="1" applyBorder="1" applyAlignment="1">
      <alignment horizontal="center"/>
    </xf>
    <xf numFmtId="0" fontId="4" fillId="36" borderId="93" xfId="0" applyFont="1" applyFill="1" applyBorder="1" applyAlignment="1">
      <alignment horizontal="center"/>
    </xf>
    <xf numFmtId="0" fontId="9" fillId="36" borderId="94" xfId="0" applyFont="1" applyFill="1" applyBorder="1" applyAlignment="1">
      <alignment horizontal="center"/>
    </xf>
    <xf numFmtId="0" fontId="9" fillId="36" borderId="95" xfId="0" applyFont="1" applyFill="1" applyBorder="1" applyAlignment="1">
      <alignment horizontal="center"/>
    </xf>
    <xf numFmtId="0" fontId="9" fillId="36" borderId="96" xfId="0" applyFont="1" applyFill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8" fillId="36" borderId="91" xfId="0" applyFont="1" applyFill="1" applyBorder="1" applyAlignment="1">
      <alignment horizontal="center"/>
    </xf>
    <xf numFmtId="0" fontId="8" fillId="36" borderId="92" xfId="0" applyFont="1" applyFill="1" applyBorder="1" applyAlignment="1">
      <alignment horizontal="center"/>
    </xf>
    <xf numFmtId="0" fontId="0" fillId="36" borderId="92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6" fillId="36" borderId="98" xfId="0" applyFont="1" applyFill="1" applyBorder="1" applyAlignment="1">
      <alignment horizontal="center"/>
    </xf>
    <xf numFmtId="0" fontId="6" fillId="36" borderId="99" xfId="0" applyFont="1" applyFill="1" applyBorder="1" applyAlignment="1">
      <alignment horizontal="center"/>
    </xf>
    <xf numFmtId="0" fontId="6" fillId="36" borderId="100" xfId="0" applyFont="1" applyFill="1" applyBorder="1" applyAlignment="1">
      <alignment horizontal="center"/>
    </xf>
    <xf numFmtId="0" fontId="10" fillId="36" borderId="98" xfId="0" applyFont="1" applyFill="1" applyBorder="1" applyAlignment="1">
      <alignment horizontal="center"/>
    </xf>
    <xf numFmtId="0" fontId="10" fillId="36" borderId="99" xfId="0" applyFont="1" applyFill="1" applyBorder="1" applyAlignment="1">
      <alignment horizontal="center"/>
    </xf>
    <xf numFmtId="0" fontId="10" fillId="36" borderId="10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3/MENSAL/2023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zoomScale="72" zoomScaleNormal="72" zoomScalePageLayoutView="0" workbookViewId="0" topLeftCell="A11">
      <selection activeCell="C29" sqref="C29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9.0039062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5" width="7.7109375" style="0" customWidth="1"/>
    <col min="16" max="16" width="7.28125" style="0" customWidth="1"/>
    <col min="17" max="17" width="10.7109375" style="0" customWidth="1"/>
    <col min="18" max="18" width="7.7109375" style="0" customWidth="1"/>
    <col min="19" max="19" width="9.7109375" style="0" customWidth="1"/>
    <col min="20" max="20" width="9.28125" style="0" customWidth="1"/>
    <col min="21" max="21" width="9.851562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54" t="s">
        <v>44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20:21" ht="22.5" customHeight="1" thickBot="1">
      <c r="T5" s="3" t="s">
        <v>1</v>
      </c>
      <c r="U5" s="4"/>
    </row>
    <row r="6" spans="1:21" ht="18" customHeight="1" thickTop="1">
      <c r="A6" s="170" t="s">
        <v>2</v>
      </c>
      <c r="B6" s="155" t="s">
        <v>3</v>
      </c>
      <c r="C6" s="156"/>
      <c r="D6" s="156"/>
      <c r="E6" s="156"/>
      <c r="F6" s="156"/>
      <c r="G6" s="156"/>
      <c r="H6" s="156"/>
      <c r="I6" s="156"/>
      <c r="J6" s="157"/>
      <c r="K6" s="158" t="s">
        <v>36</v>
      </c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1:21" ht="21">
      <c r="A7" s="171"/>
      <c r="B7" s="160">
        <v>44958</v>
      </c>
      <c r="C7" s="161"/>
      <c r="D7" s="161"/>
      <c r="E7" s="162"/>
      <c r="F7" s="160">
        <v>44593</v>
      </c>
      <c r="G7" s="161"/>
      <c r="H7" s="161"/>
      <c r="I7" s="162"/>
      <c r="J7" s="5" t="s">
        <v>4</v>
      </c>
      <c r="K7" s="148" t="s">
        <v>51</v>
      </c>
      <c r="L7" s="149"/>
      <c r="M7" s="149"/>
      <c r="N7" s="150"/>
      <c r="O7" s="148" t="s">
        <v>45</v>
      </c>
      <c r="P7" s="149"/>
      <c r="Q7" s="149"/>
      <c r="R7" s="150"/>
      <c r="S7" s="6" t="s">
        <v>4</v>
      </c>
      <c r="T7" s="166" t="s">
        <v>5</v>
      </c>
      <c r="U7" s="167"/>
    </row>
    <row r="8" spans="1:21" ht="17.25" customHeight="1">
      <c r="A8" s="171"/>
      <c r="B8" s="163"/>
      <c r="C8" s="164"/>
      <c r="D8" s="164"/>
      <c r="E8" s="165"/>
      <c r="F8" s="163"/>
      <c r="G8" s="164"/>
      <c r="H8" s="164"/>
      <c r="I8" s="165"/>
      <c r="J8" s="7" t="s">
        <v>6</v>
      </c>
      <c r="K8" s="151"/>
      <c r="L8" s="152"/>
      <c r="M8" s="152"/>
      <c r="N8" s="153"/>
      <c r="O8" s="151"/>
      <c r="P8" s="152"/>
      <c r="Q8" s="152"/>
      <c r="R8" s="153"/>
      <c r="S8" s="7" t="s">
        <v>7</v>
      </c>
      <c r="T8" s="168" t="s">
        <v>8</v>
      </c>
      <c r="U8" s="169"/>
    </row>
    <row r="9" spans="1:21" ht="17.25" customHeight="1">
      <c r="A9" s="172"/>
      <c r="B9" s="8" t="s">
        <v>39</v>
      </c>
      <c r="C9" s="9" t="s">
        <v>9</v>
      </c>
      <c r="D9" s="9" t="s">
        <v>10</v>
      </c>
      <c r="E9" s="10" t="s">
        <v>11</v>
      </c>
      <c r="F9" s="8" t="s">
        <v>39</v>
      </c>
      <c r="G9" s="11" t="s">
        <v>9</v>
      </c>
      <c r="H9" s="11" t="s">
        <v>10</v>
      </c>
      <c r="I9" s="12" t="s">
        <v>11</v>
      </c>
      <c r="J9" s="13" t="s">
        <v>10</v>
      </c>
      <c r="K9" s="11" t="s">
        <v>39</v>
      </c>
      <c r="L9" s="11" t="s">
        <v>9</v>
      </c>
      <c r="M9" s="11" t="s">
        <v>10</v>
      </c>
      <c r="N9" s="12" t="s">
        <v>11</v>
      </c>
      <c r="O9" s="11" t="s">
        <v>39</v>
      </c>
      <c r="P9" s="11" t="s">
        <v>9</v>
      </c>
      <c r="Q9" s="11" t="s">
        <v>10</v>
      </c>
      <c r="R9" s="12" t="s">
        <v>11</v>
      </c>
      <c r="S9" s="14" t="s">
        <v>10</v>
      </c>
      <c r="T9" s="15" t="s">
        <v>9</v>
      </c>
      <c r="U9" s="16" t="s">
        <v>10</v>
      </c>
    </row>
    <row r="10" spans="1:21" ht="16.5" customHeight="1">
      <c r="A10" s="106" t="s">
        <v>42</v>
      </c>
      <c r="B10" s="17">
        <f>'Quadro 2'!Y17</f>
        <v>46</v>
      </c>
      <c r="C10" s="113">
        <f>'Quadro 2'!Z17</f>
        <v>49</v>
      </c>
      <c r="D10" s="18">
        <f>'Quadro 2'!AA17</f>
        <v>2286</v>
      </c>
      <c r="E10" s="19">
        <f>D10/C10</f>
        <v>46.6530612244898</v>
      </c>
      <c r="F10" s="17">
        <v>41</v>
      </c>
      <c r="G10" s="113">
        <v>45</v>
      </c>
      <c r="H10" s="117">
        <v>3129.5</v>
      </c>
      <c r="I10" s="19">
        <f>H10/G10</f>
        <v>69.54444444444445</v>
      </c>
      <c r="J10" s="21">
        <f>(D10-H10)/H10</f>
        <v>-0.26953187410129414</v>
      </c>
      <c r="K10" s="20">
        <f>Quadro3!AB17</f>
        <v>94</v>
      </c>
      <c r="L10" s="113">
        <f>Quadro3!AC17</f>
        <v>98</v>
      </c>
      <c r="M10" s="115">
        <f>Quadro3!AD17</f>
        <v>3892</v>
      </c>
      <c r="N10" s="19">
        <f>M10/L10</f>
        <v>39.714285714285715</v>
      </c>
      <c r="O10" s="20">
        <v>90</v>
      </c>
      <c r="P10" s="22">
        <v>105</v>
      </c>
      <c r="Q10" s="108">
        <v>5471.5</v>
      </c>
      <c r="R10" s="26">
        <f>Q10/P10</f>
        <v>52.10952380952381</v>
      </c>
      <c r="S10" s="21">
        <f>(M10-Q10)/Q10</f>
        <v>-0.2886776935026958</v>
      </c>
      <c r="T10" s="24">
        <f aca="true" t="shared" si="0" ref="T10:T23">(L10/$L$24)</f>
        <v>0.022601476014760147</v>
      </c>
      <c r="U10" s="25">
        <f aca="true" t="shared" si="1" ref="U10:U23">(M10/$M$24)</f>
        <v>0.016934281542873166</v>
      </c>
    </row>
    <row r="11" spans="1:21" ht="16.5" customHeight="1">
      <c r="A11" s="104" t="s">
        <v>38</v>
      </c>
      <c r="B11" s="17">
        <f>'Quadro 2'!Y18</f>
        <v>0</v>
      </c>
      <c r="C11" s="113">
        <f>'Quadro 2'!Z18</f>
        <v>0</v>
      </c>
      <c r="D11" s="117">
        <f>'Quadro 2'!AA18</f>
        <v>0</v>
      </c>
      <c r="E11" s="19">
        <v>0</v>
      </c>
      <c r="F11" s="17">
        <v>0</v>
      </c>
      <c r="G11" s="113">
        <v>0</v>
      </c>
      <c r="H11" s="117">
        <v>0</v>
      </c>
      <c r="I11" s="19">
        <v>0</v>
      </c>
      <c r="J11" s="21">
        <v>0</v>
      </c>
      <c r="K11" s="17">
        <f>Quadro3!AB18</f>
        <v>0</v>
      </c>
      <c r="L11" s="113">
        <f>Quadro3!AC18</f>
        <v>0</v>
      </c>
      <c r="M11" s="23">
        <f>Quadro3!AD18</f>
        <v>0</v>
      </c>
      <c r="N11" s="19">
        <v>0</v>
      </c>
      <c r="O11" s="17">
        <v>0</v>
      </c>
      <c r="P11" s="113">
        <v>0</v>
      </c>
      <c r="Q11" s="23">
        <v>0</v>
      </c>
      <c r="R11" s="26">
        <v>0</v>
      </c>
      <c r="S11" s="21">
        <v>0</v>
      </c>
      <c r="T11" s="24">
        <f t="shared" si="0"/>
        <v>0</v>
      </c>
      <c r="U11" s="25">
        <f t="shared" si="1"/>
        <v>0</v>
      </c>
    </row>
    <row r="12" spans="1:21" ht="16.5" customHeight="1">
      <c r="A12" s="106" t="s">
        <v>32</v>
      </c>
      <c r="B12" s="17">
        <f>'Quadro 2'!Y19</f>
        <v>0</v>
      </c>
      <c r="C12" s="113">
        <f>'Quadro 2'!Z19</f>
        <v>0</v>
      </c>
      <c r="D12" s="18">
        <f>'Quadro 2'!AA19</f>
        <v>0</v>
      </c>
      <c r="E12" s="19">
        <v>0</v>
      </c>
      <c r="F12" s="17">
        <v>0</v>
      </c>
      <c r="G12" s="113">
        <v>0</v>
      </c>
      <c r="H12" s="117">
        <v>0</v>
      </c>
      <c r="I12" s="19">
        <v>0</v>
      </c>
      <c r="J12" s="21">
        <v>0</v>
      </c>
      <c r="K12" s="20">
        <f>Quadro3!AB19</f>
        <v>0</v>
      </c>
      <c r="L12" s="113">
        <f>Quadro3!AC19</f>
        <v>0</v>
      </c>
      <c r="M12" s="115">
        <f>Quadro3!AD19</f>
        <v>0</v>
      </c>
      <c r="N12" s="19">
        <v>0</v>
      </c>
      <c r="O12" s="20">
        <v>0</v>
      </c>
      <c r="P12" s="22">
        <v>0</v>
      </c>
      <c r="Q12" s="108">
        <v>0</v>
      </c>
      <c r="R12" s="26">
        <v>0</v>
      </c>
      <c r="S12" s="21">
        <v>0</v>
      </c>
      <c r="T12" s="24">
        <f t="shared" si="0"/>
        <v>0</v>
      </c>
      <c r="U12" s="25">
        <f t="shared" si="1"/>
        <v>0</v>
      </c>
    </row>
    <row r="13" spans="1:21" ht="16.5" customHeight="1">
      <c r="A13" s="106" t="s">
        <v>46</v>
      </c>
      <c r="B13" s="17">
        <f>'Quadro 2'!Y20</f>
        <v>84</v>
      </c>
      <c r="C13" s="113">
        <f>'Quadro 2'!Z20</f>
        <v>199</v>
      </c>
      <c r="D13" s="117">
        <f>'Quadro 2'!AA20</f>
        <v>3919</v>
      </c>
      <c r="E13" s="19">
        <f aca="true" t="shared" si="2" ref="E13:E24">D13/C13</f>
        <v>19.693467336683415</v>
      </c>
      <c r="F13" s="17">
        <v>106</v>
      </c>
      <c r="G13" s="113">
        <v>261</v>
      </c>
      <c r="H13" s="117">
        <v>6618</v>
      </c>
      <c r="I13" s="19">
        <f aca="true" t="shared" si="3" ref="I13:I18">H13/G13</f>
        <v>25.35632183908046</v>
      </c>
      <c r="J13" s="21">
        <f aca="true" t="shared" si="4" ref="J13:J24">(D13-H13)/H13</f>
        <v>-0.40782713810818977</v>
      </c>
      <c r="K13" s="20">
        <f>Quadro3!AB20</f>
        <v>159</v>
      </c>
      <c r="L13" s="113">
        <f>Quadro3!AC20</f>
        <v>437</v>
      </c>
      <c r="M13" s="115">
        <f>Quadro3!AD20</f>
        <v>9319</v>
      </c>
      <c r="N13" s="19">
        <f aca="true" t="shared" si="5" ref="N13:N24">M13/L13</f>
        <v>21.324942791762012</v>
      </c>
      <c r="O13" s="20">
        <v>207</v>
      </c>
      <c r="P13" s="22">
        <v>474</v>
      </c>
      <c r="Q13" s="108">
        <v>11342</v>
      </c>
      <c r="R13" s="26">
        <f aca="true" t="shared" si="6" ref="R13:R18">Q13/P13</f>
        <v>23.928270042194093</v>
      </c>
      <c r="S13" s="21">
        <f aca="true" t="shared" si="7" ref="S13:S24">(M13-Q13)/Q13</f>
        <v>-0.17836360430259213</v>
      </c>
      <c r="T13" s="24">
        <f t="shared" si="0"/>
        <v>0.10078413284132841</v>
      </c>
      <c r="U13" s="25">
        <f t="shared" si="1"/>
        <v>0.040547422841221745</v>
      </c>
    </row>
    <row r="14" spans="1:21" ht="16.5" customHeight="1">
      <c r="A14" s="107" t="s">
        <v>34</v>
      </c>
      <c r="B14" s="17">
        <f>'Quadro 2'!Y21</f>
        <v>427</v>
      </c>
      <c r="C14" s="113">
        <f>'Quadro 2'!Z21</f>
        <v>455</v>
      </c>
      <c r="D14" s="117">
        <f>'Quadro 2'!AA21</f>
        <v>19698</v>
      </c>
      <c r="E14" s="19">
        <f t="shared" si="2"/>
        <v>43.292307692307695</v>
      </c>
      <c r="F14" s="17">
        <v>305</v>
      </c>
      <c r="G14" s="113">
        <v>347</v>
      </c>
      <c r="H14" s="117">
        <v>15878</v>
      </c>
      <c r="I14" s="19">
        <f t="shared" si="3"/>
        <v>45.757925072046106</v>
      </c>
      <c r="J14" s="21">
        <f t="shared" si="4"/>
        <v>0.24058445648066507</v>
      </c>
      <c r="K14" s="20">
        <f>Quadro3!AB21</f>
        <v>768</v>
      </c>
      <c r="L14" s="113">
        <f>Quadro3!AC21</f>
        <v>823</v>
      </c>
      <c r="M14" s="115">
        <f>Quadro3!AD21</f>
        <v>35153</v>
      </c>
      <c r="N14" s="19">
        <f t="shared" si="5"/>
        <v>42.713244228432565</v>
      </c>
      <c r="O14" s="20">
        <v>593</v>
      </c>
      <c r="P14" s="22">
        <v>677</v>
      </c>
      <c r="Q14" s="108">
        <v>28863</v>
      </c>
      <c r="R14" s="26">
        <f t="shared" si="6"/>
        <v>42.63367799113737</v>
      </c>
      <c r="S14" s="21">
        <f t="shared" si="7"/>
        <v>0.21792606451165852</v>
      </c>
      <c r="T14" s="24">
        <f t="shared" si="0"/>
        <v>0.18980627306273062</v>
      </c>
      <c r="U14" s="25">
        <f t="shared" si="1"/>
        <v>0.15295241497343792</v>
      </c>
    </row>
    <row r="15" spans="1:21" ht="16.5" customHeight="1">
      <c r="A15" s="106" t="s">
        <v>12</v>
      </c>
      <c r="B15" s="17">
        <f>'Quadro 2'!Y22</f>
        <v>104</v>
      </c>
      <c r="C15" s="113">
        <f>'Quadro 2'!Z22</f>
        <v>124</v>
      </c>
      <c r="D15" s="18">
        <f>'Quadro 2'!AA22</f>
        <v>6056</v>
      </c>
      <c r="E15" s="19">
        <f t="shared" si="2"/>
        <v>48.83870967741935</v>
      </c>
      <c r="F15" s="17">
        <v>112</v>
      </c>
      <c r="G15" s="113">
        <v>138</v>
      </c>
      <c r="H15" s="117">
        <v>4897.5</v>
      </c>
      <c r="I15" s="19">
        <f t="shared" si="3"/>
        <v>35.48913043478261</v>
      </c>
      <c r="J15" s="21">
        <f t="shared" si="4"/>
        <v>0.23654925982644207</v>
      </c>
      <c r="K15" s="20">
        <f>Quadro3!AB22</f>
        <v>256</v>
      </c>
      <c r="L15" s="113">
        <f>Quadro3!AC22</f>
        <v>290</v>
      </c>
      <c r="M15" s="115">
        <f>Quadro3!AD22</f>
        <v>11472</v>
      </c>
      <c r="N15" s="19">
        <f t="shared" si="5"/>
        <v>39.55862068965517</v>
      </c>
      <c r="O15" s="20">
        <v>215</v>
      </c>
      <c r="P15" s="22">
        <v>255</v>
      </c>
      <c r="Q15" s="108">
        <v>8806.5</v>
      </c>
      <c r="R15" s="26">
        <f t="shared" si="6"/>
        <v>34.53529411764706</v>
      </c>
      <c r="S15" s="21">
        <f t="shared" si="7"/>
        <v>0.3026741611309828</v>
      </c>
      <c r="T15" s="24">
        <f t="shared" si="0"/>
        <v>0.06688191881918819</v>
      </c>
      <c r="U15" s="25">
        <f t="shared" si="1"/>
        <v>0.04991523069368987</v>
      </c>
    </row>
    <row r="16" spans="1:21" ht="16.5" customHeight="1">
      <c r="A16" s="118" t="s">
        <v>43</v>
      </c>
      <c r="B16" s="17">
        <f>'Quadro 2'!Y23</f>
        <v>493</v>
      </c>
      <c r="C16" s="113">
        <f>'Quadro 2'!Z23</f>
        <v>434</v>
      </c>
      <c r="D16" s="18">
        <f>'Quadro 2'!AA23</f>
        <v>24305.6</v>
      </c>
      <c r="E16" s="19">
        <f t="shared" si="2"/>
        <v>56.003686635944696</v>
      </c>
      <c r="F16" s="17">
        <v>299</v>
      </c>
      <c r="G16" s="113">
        <v>309</v>
      </c>
      <c r="H16" s="117">
        <v>18891.4</v>
      </c>
      <c r="I16" s="19">
        <f t="shared" si="3"/>
        <v>61.13721682847897</v>
      </c>
      <c r="J16" s="21">
        <f t="shared" si="4"/>
        <v>0.2865960172353556</v>
      </c>
      <c r="K16" s="20">
        <f>Quadro3!AB23</f>
        <v>963</v>
      </c>
      <c r="L16" s="113">
        <f>Quadro3!AC23</f>
        <v>809</v>
      </c>
      <c r="M16" s="115">
        <f>Quadro3!AD23</f>
        <v>49046.40000000001</v>
      </c>
      <c r="N16" s="19">
        <f t="shared" si="5"/>
        <v>60.62595797280594</v>
      </c>
      <c r="O16" s="20">
        <v>566</v>
      </c>
      <c r="P16" s="22">
        <v>569</v>
      </c>
      <c r="Q16" s="108">
        <v>35777.4</v>
      </c>
      <c r="R16" s="26">
        <f t="shared" si="6"/>
        <v>62.87768014059754</v>
      </c>
      <c r="S16" s="21">
        <f t="shared" si="7"/>
        <v>0.37087658689563824</v>
      </c>
      <c r="T16" s="24">
        <f t="shared" si="0"/>
        <v>0.18657749077490776</v>
      </c>
      <c r="U16" s="25">
        <f t="shared" si="1"/>
        <v>0.2134032749908465</v>
      </c>
    </row>
    <row r="17" spans="1:21" ht="16.5" customHeight="1">
      <c r="A17" s="106" t="s">
        <v>13</v>
      </c>
      <c r="B17" s="17">
        <f>'Quadro 2'!Y24</f>
        <v>0</v>
      </c>
      <c r="C17" s="113">
        <f>'Quadro 2'!Z24</f>
        <v>7</v>
      </c>
      <c r="D17" s="117">
        <f>'Quadro 2'!AA24</f>
        <v>857</v>
      </c>
      <c r="E17" s="19">
        <f t="shared" si="2"/>
        <v>122.42857142857143</v>
      </c>
      <c r="F17" s="17">
        <v>0</v>
      </c>
      <c r="G17" s="113">
        <v>6</v>
      </c>
      <c r="H17" s="117">
        <v>715</v>
      </c>
      <c r="I17" s="19">
        <f t="shared" si="3"/>
        <v>119.16666666666667</v>
      </c>
      <c r="J17" s="21">
        <f t="shared" si="4"/>
        <v>0.1986013986013986</v>
      </c>
      <c r="K17" s="20">
        <f>Quadro3!AB24</f>
        <v>0</v>
      </c>
      <c r="L17" s="113">
        <f>Quadro3!AC24</f>
        <v>12</v>
      </c>
      <c r="M17" s="115">
        <f>Quadro3!AD24</f>
        <v>1844</v>
      </c>
      <c r="N17" s="19">
        <f t="shared" si="5"/>
        <v>153.66666666666666</v>
      </c>
      <c r="O17" s="20">
        <v>0</v>
      </c>
      <c r="P17" s="22">
        <v>7</v>
      </c>
      <c r="Q17" s="108">
        <v>1114</v>
      </c>
      <c r="R17" s="26">
        <f t="shared" si="6"/>
        <v>159.14285714285714</v>
      </c>
      <c r="S17" s="21">
        <f t="shared" si="7"/>
        <v>0.6552962298025135</v>
      </c>
      <c r="T17" s="24">
        <f t="shared" si="0"/>
        <v>0.0027675276752767526</v>
      </c>
      <c r="U17" s="25">
        <f t="shared" si="1"/>
        <v>0.008023333803971766</v>
      </c>
    </row>
    <row r="18" spans="1:21" ht="16.5" customHeight="1">
      <c r="A18" s="106" t="s">
        <v>33</v>
      </c>
      <c r="B18" s="17">
        <f>'Quadro 2'!Y25</f>
        <v>4</v>
      </c>
      <c r="C18" s="113">
        <f>'Quadro 2'!Z25</f>
        <v>33</v>
      </c>
      <c r="D18" s="117">
        <f>'Quadro 2'!AA25</f>
        <v>2565.809</v>
      </c>
      <c r="E18" s="19">
        <f t="shared" si="2"/>
        <v>77.75178787878788</v>
      </c>
      <c r="F18" s="17">
        <v>0</v>
      </c>
      <c r="G18" s="113">
        <v>45</v>
      </c>
      <c r="H18" s="117">
        <v>2574.501</v>
      </c>
      <c r="I18" s="19">
        <f t="shared" si="3"/>
        <v>57.211133333333336</v>
      </c>
      <c r="J18" s="21">
        <f t="shared" si="4"/>
        <v>-0.0033761882399734964</v>
      </c>
      <c r="K18" s="20">
        <f>Quadro3!AB25</f>
        <v>11</v>
      </c>
      <c r="L18" s="113">
        <f>Quadro3!AC25</f>
        <v>69</v>
      </c>
      <c r="M18" s="115">
        <f>Quadro3!AD25</f>
        <v>5137.75</v>
      </c>
      <c r="N18" s="19">
        <f t="shared" si="5"/>
        <v>74.46014492753623</v>
      </c>
      <c r="O18" s="20">
        <v>0</v>
      </c>
      <c r="P18" s="22">
        <v>89</v>
      </c>
      <c r="Q18" s="108">
        <v>5398.216</v>
      </c>
      <c r="R18" s="26">
        <f t="shared" si="6"/>
        <v>60.65411235955057</v>
      </c>
      <c r="S18" s="21">
        <f t="shared" si="7"/>
        <v>-0.0482503849419883</v>
      </c>
      <c r="T18" s="24">
        <f t="shared" si="0"/>
        <v>0.015913284132841328</v>
      </c>
      <c r="U18" s="25">
        <f t="shared" si="1"/>
        <v>0.022354600461689775</v>
      </c>
    </row>
    <row r="19" spans="1:21" ht="16.5" customHeight="1">
      <c r="A19" s="106" t="s">
        <v>40</v>
      </c>
      <c r="B19" s="17">
        <f>'Quadro 2'!Y26</f>
        <v>0</v>
      </c>
      <c r="C19" s="113">
        <f>'Quadro 2'!Z26</f>
        <v>98</v>
      </c>
      <c r="D19" s="117">
        <f>'Quadro 2'!AA26</f>
        <v>5597.857</v>
      </c>
      <c r="E19" s="19">
        <f t="shared" si="2"/>
        <v>57.12098979591837</v>
      </c>
      <c r="F19" s="17">
        <v>0</v>
      </c>
      <c r="G19" s="116">
        <v>92</v>
      </c>
      <c r="H19" s="117">
        <v>5004.693</v>
      </c>
      <c r="I19" s="19">
        <v>0</v>
      </c>
      <c r="J19" s="21">
        <f t="shared" si="4"/>
        <v>0.11852155566785011</v>
      </c>
      <c r="K19" s="20">
        <f>Quadro3!AB26</f>
        <v>0</v>
      </c>
      <c r="L19" s="113">
        <f>Quadro3!AC26</f>
        <v>378</v>
      </c>
      <c r="M19" s="115">
        <f>Quadro3!AD26</f>
        <v>28226.4</v>
      </c>
      <c r="N19" s="19">
        <f t="shared" si="5"/>
        <v>74.67301587301587</v>
      </c>
      <c r="O19" s="20">
        <v>0</v>
      </c>
      <c r="P19" s="96">
        <v>168</v>
      </c>
      <c r="Q19" s="133">
        <v>8045.119000000001</v>
      </c>
      <c r="R19" s="26">
        <v>0</v>
      </c>
      <c r="S19" s="21">
        <f t="shared" si="7"/>
        <v>2.508512428467497</v>
      </c>
      <c r="T19" s="24">
        <f t="shared" si="0"/>
        <v>0.08717712177121771</v>
      </c>
      <c r="U19" s="25">
        <f t="shared" si="1"/>
        <v>0.12281444104361643</v>
      </c>
    </row>
    <row r="20" spans="1:21" ht="16.5" customHeight="1">
      <c r="A20" s="106" t="s">
        <v>14</v>
      </c>
      <c r="B20" s="17">
        <f>'Quadro 2'!Y27</f>
        <v>239</v>
      </c>
      <c r="C20" s="113">
        <f>'Quadro 2'!Z27</f>
        <v>246</v>
      </c>
      <c r="D20" s="23">
        <f>'Quadro 2'!AA27</f>
        <v>16406.5</v>
      </c>
      <c r="E20" s="19">
        <f t="shared" si="2"/>
        <v>66.6930894308943</v>
      </c>
      <c r="F20" s="17">
        <v>312</v>
      </c>
      <c r="G20" s="113">
        <v>276</v>
      </c>
      <c r="H20" s="23">
        <v>21919</v>
      </c>
      <c r="I20" s="19">
        <f>H20/G20</f>
        <v>79.41666666666667</v>
      </c>
      <c r="J20" s="21">
        <f t="shared" si="4"/>
        <v>-0.2514941375062731</v>
      </c>
      <c r="K20" s="20">
        <f>Quadro3!AB27</f>
        <v>489</v>
      </c>
      <c r="L20" s="113">
        <f>Quadro3!AC27</f>
        <v>471</v>
      </c>
      <c r="M20" s="132">
        <f>Quadro3!AD27</f>
        <v>27345.1</v>
      </c>
      <c r="N20" s="19">
        <f t="shared" si="5"/>
        <v>58.05753715498938</v>
      </c>
      <c r="O20" s="20">
        <v>598</v>
      </c>
      <c r="P20" s="22">
        <v>574</v>
      </c>
      <c r="Q20" s="108">
        <v>35567</v>
      </c>
      <c r="R20" s="26">
        <f>Q20/P20</f>
        <v>61.96341463414634</v>
      </c>
      <c r="S20" s="21">
        <f t="shared" si="7"/>
        <v>-0.23116653077290752</v>
      </c>
      <c r="T20" s="24">
        <f t="shared" si="0"/>
        <v>0.10862546125461255</v>
      </c>
      <c r="U20" s="25">
        <f t="shared" si="1"/>
        <v>0.1189798618237464</v>
      </c>
    </row>
    <row r="21" spans="1:21" ht="16.5" customHeight="1">
      <c r="A21" s="106" t="s">
        <v>35</v>
      </c>
      <c r="B21" s="17">
        <f>'Quadro 2'!Y28</f>
        <v>58</v>
      </c>
      <c r="C21" s="113">
        <f>'Quadro 2'!Z28</f>
        <v>57</v>
      </c>
      <c r="D21" s="23">
        <f>'Quadro 2'!AA28</f>
        <v>4148</v>
      </c>
      <c r="E21" s="19">
        <f t="shared" si="2"/>
        <v>72.7719298245614</v>
      </c>
      <c r="F21" s="17">
        <v>48</v>
      </c>
      <c r="G21" s="113">
        <v>57</v>
      </c>
      <c r="H21" s="23">
        <v>3472</v>
      </c>
      <c r="I21" s="19">
        <f>H21/G21</f>
        <v>60.91228070175438</v>
      </c>
      <c r="J21" s="21">
        <f t="shared" si="4"/>
        <v>0.19470046082949308</v>
      </c>
      <c r="K21" s="20">
        <f>Quadro3!AB28</f>
        <v>110</v>
      </c>
      <c r="L21" s="113">
        <f>Quadro3!AC28</f>
        <v>108</v>
      </c>
      <c r="M21" s="132">
        <f>Quadro3!AD28</f>
        <v>8068</v>
      </c>
      <c r="N21" s="19">
        <f t="shared" si="5"/>
        <v>74.70370370370371</v>
      </c>
      <c r="O21" s="20">
        <v>92</v>
      </c>
      <c r="P21" s="22">
        <v>104</v>
      </c>
      <c r="Q21" s="108">
        <v>5781</v>
      </c>
      <c r="R21" s="26">
        <f>Q21/P21</f>
        <v>55.58653846153846</v>
      </c>
      <c r="S21" s="21">
        <f t="shared" si="7"/>
        <v>0.3956062964884968</v>
      </c>
      <c r="T21" s="24">
        <f t="shared" si="0"/>
        <v>0.024907749077490774</v>
      </c>
      <c r="U21" s="25">
        <f t="shared" si="1"/>
        <v>0.0351042609167268</v>
      </c>
    </row>
    <row r="22" spans="1:21" ht="16.5" customHeight="1">
      <c r="A22" s="106" t="s">
        <v>53</v>
      </c>
      <c r="B22" s="17">
        <f>'Quadro 2'!Y29</f>
        <v>283</v>
      </c>
      <c r="C22" s="113">
        <f>'Quadro 2'!Z29</f>
        <v>131</v>
      </c>
      <c r="D22" s="23">
        <f>'Quadro 2'!AA29</f>
        <v>17499</v>
      </c>
      <c r="E22" s="19">
        <f t="shared" si="2"/>
        <v>133.5801526717557</v>
      </c>
      <c r="F22" s="17">
        <v>142</v>
      </c>
      <c r="G22" s="113">
        <v>157</v>
      </c>
      <c r="H22" s="117">
        <v>11104</v>
      </c>
      <c r="I22" s="19">
        <f>H22/G22</f>
        <v>70.72611464968153</v>
      </c>
      <c r="J22" s="21">
        <f t="shared" si="4"/>
        <v>0.5759185878962536</v>
      </c>
      <c r="K22" s="20">
        <f>Quadro3!AB29</f>
        <v>439</v>
      </c>
      <c r="L22" s="113">
        <f>Quadro3!AC29</f>
        <v>297</v>
      </c>
      <c r="M22" s="132">
        <f>Quadro3!AD29</f>
        <v>27862</v>
      </c>
      <c r="N22" s="19">
        <f t="shared" si="5"/>
        <v>93.8114478114478</v>
      </c>
      <c r="O22" s="17">
        <v>334</v>
      </c>
      <c r="P22" s="113">
        <v>328</v>
      </c>
      <c r="Q22" s="23">
        <v>23292</v>
      </c>
      <c r="R22" s="26">
        <f>Q22/P22</f>
        <v>71.01219512195122</v>
      </c>
      <c r="S22" s="21">
        <f t="shared" si="7"/>
        <v>0.19620470547827581</v>
      </c>
      <c r="T22" s="24">
        <f t="shared" si="0"/>
        <v>0.06849630996309963</v>
      </c>
      <c r="U22" s="25">
        <f t="shared" si="1"/>
        <v>0.12122891889710487</v>
      </c>
    </row>
    <row r="23" spans="1:21" ht="16.5" customHeight="1" thickBot="1">
      <c r="A23" s="106" t="s">
        <v>37</v>
      </c>
      <c r="B23" s="17">
        <f>'Quadro 2'!Y30</f>
        <v>228</v>
      </c>
      <c r="C23" s="113">
        <f>'Quadro 2'!Z30</f>
        <v>258</v>
      </c>
      <c r="D23" s="23">
        <f>'Quadro 2'!AA30</f>
        <v>11767</v>
      </c>
      <c r="E23" s="109">
        <f t="shared" si="2"/>
        <v>45.60852713178294</v>
      </c>
      <c r="F23" s="17">
        <v>279</v>
      </c>
      <c r="G23" s="113">
        <v>235</v>
      </c>
      <c r="H23" s="23">
        <v>13823</v>
      </c>
      <c r="I23" s="109">
        <f>H23/G23</f>
        <v>58.82127659574468</v>
      </c>
      <c r="J23" s="110">
        <f t="shared" si="4"/>
        <v>-0.14873761122766405</v>
      </c>
      <c r="K23" s="20">
        <f>Quadro3!AB30</f>
        <v>464</v>
      </c>
      <c r="L23" s="113">
        <f>Quadro3!AC30</f>
        <v>544</v>
      </c>
      <c r="M23" s="132">
        <f>Quadro3!AD30</f>
        <v>22464</v>
      </c>
      <c r="N23" s="27">
        <f t="shared" si="5"/>
        <v>41.294117647058826</v>
      </c>
      <c r="O23" s="111">
        <v>517</v>
      </c>
      <c r="P23" s="112">
        <v>505</v>
      </c>
      <c r="Q23" s="108">
        <v>24507</v>
      </c>
      <c r="R23" s="26">
        <f>Q23/P23</f>
        <v>48.52871287128713</v>
      </c>
      <c r="S23" s="28">
        <f t="shared" si="7"/>
        <v>-0.08336393683437385</v>
      </c>
      <c r="T23" s="24">
        <f t="shared" si="0"/>
        <v>0.12546125461254612</v>
      </c>
      <c r="U23" s="25">
        <f t="shared" si="1"/>
        <v>0.09774195801107471</v>
      </c>
    </row>
    <row r="24" spans="1:21" ht="34.5" customHeight="1" thickBot="1">
      <c r="A24" s="29" t="s">
        <v>15</v>
      </c>
      <c r="B24" s="30">
        <f>SUM(B10:B23)</f>
        <v>1966</v>
      </c>
      <c r="C24" s="31">
        <f>SUM(C10:C23)</f>
        <v>2091</v>
      </c>
      <c r="D24" s="31">
        <f>SUM(D10:D23)</f>
        <v>115105.766</v>
      </c>
      <c r="E24" s="32">
        <f t="shared" si="2"/>
        <v>55.04819033955046</v>
      </c>
      <c r="F24" s="33">
        <f>SUM(F10:F23)</f>
        <v>1644</v>
      </c>
      <c r="G24" s="30">
        <f>SUM(G10:G23)</f>
        <v>1968</v>
      </c>
      <c r="H24" s="31">
        <f>SUM(H10:H23)</f>
        <v>108026.594</v>
      </c>
      <c r="I24" s="30">
        <f>H24/G24</f>
        <v>54.89156199186992</v>
      </c>
      <c r="J24" s="34">
        <f t="shared" si="4"/>
        <v>0.06553175230166014</v>
      </c>
      <c r="K24" s="35">
        <f>SUM(K10:K23)</f>
        <v>3753</v>
      </c>
      <c r="L24" s="30">
        <f>SUM(L10:L23)</f>
        <v>4336</v>
      </c>
      <c r="M24" s="31">
        <f>SUM(M10:M23)</f>
        <v>229829.65000000002</v>
      </c>
      <c r="N24" s="36">
        <f t="shared" si="5"/>
        <v>53.004993081180814</v>
      </c>
      <c r="O24" s="37">
        <f>SUM(O10:O23)</f>
        <v>3212</v>
      </c>
      <c r="P24" s="30">
        <f>SUM(P10:P23)</f>
        <v>3855</v>
      </c>
      <c r="Q24" s="31">
        <f>SUM(Q10:Q23)</f>
        <v>193964.735</v>
      </c>
      <c r="R24" s="38">
        <f>Q24/P24</f>
        <v>50.31510635538262</v>
      </c>
      <c r="S24" s="39">
        <f t="shared" si="7"/>
        <v>0.18490430747630512</v>
      </c>
      <c r="T24" s="40">
        <f>SUM(T10:T23)</f>
        <v>1.0000000000000002</v>
      </c>
      <c r="U24" s="41">
        <f>SUM(U10:U23)</f>
        <v>1</v>
      </c>
    </row>
    <row r="25" spans="1:21" ht="14.25" thickTop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5"/>
      <c r="U25" s="45"/>
    </row>
    <row r="26" spans="1:5" ht="12.75">
      <c r="A26" s="131" t="s">
        <v>52</v>
      </c>
      <c r="B26" s="95"/>
      <c r="C26" s="95"/>
      <c r="D26" s="95"/>
      <c r="E26" s="95"/>
    </row>
    <row r="27" ht="15" customHeight="1">
      <c r="A27" s="131" t="s">
        <v>54</v>
      </c>
    </row>
  </sheetData>
  <sheetProtection/>
  <mergeCells count="10">
    <mergeCell ref="O7:R8"/>
    <mergeCell ref="K7:N8"/>
    <mergeCell ref="A4:U4"/>
    <mergeCell ref="B6:J6"/>
    <mergeCell ref="K6:U6"/>
    <mergeCell ref="F7:I8"/>
    <mergeCell ref="B7:E8"/>
    <mergeCell ref="T7:U7"/>
    <mergeCell ref="T8:U8"/>
    <mergeCell ref="A6:A9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6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7"/>
  <sheetViews>
    <sheetView zoomScale="59" zoomScaleNormal="59" zoomScalePageLayoutView="0" workbookViewId="0" topLeftCell="A13">
      <selection activeCell="D43" sqref="D43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76" t="s">
        <v>16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7" spans="1:27" ht="21">
      <c r="A7" s="186" t="s">
        <v>49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</row>
    <row r="8" spans="1:27" ht="2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2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1" spans="25:27" ht="15.75" thickBot="1">
      <c r="Y11" s="205" t="s">
        <v>1</v>
      </c>
      <c r="Z11" s="205"/>
      <c r="AA11" s="205"/>
    </row>
    <row r="12" spans="1:27" ht="34.5" customHeight="1" thickBot="1" thickTop="1">
      <c r="A12" s="173" t="s">
        <v>2</v>
      </c>
      <c r="B12" s="202" t="s">
        <v>50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4"/>
    </row>
    <row r="13" spans="1:27" ht="30" customHeight="1" thickBot="1">
      <c r="A13" s="174"/>
      <c r="B13" s="206" t="s">
        <v>17</v>
      </c>
      <c r="C13" s="207"/>
      <c r="D13" s="207"/>
      <c r="E13" s="207"/>
      <c r="F13" s="207"/>
      <c r="G13" s="208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9"/>
      <c r="V13" s="177" t="s">
        <v>18</v>
      </c>
      <c r="W13" s="178"/>
      <c r="X13" s="179"/>
      <c r="Y13" s="190" t="s">
        <v>19</v>
      </c>
      <c r="Z13" s="191"/>
      <c r="AA13" s="192"/>
    </row>
    <row r="14" spans="1:27" ht="27.75" customHeight="1" thickBot="1">
      <c r="A14" s="174"/>
      <c r="B14" s="199" t="s">
        <v>20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  <c r="N14" s="193" t="s">
        <v>21</v>
      </c>
      <c r="O14" s="194"/>
      <c r="P14" s="194"/>
      <c r="Q14" s="195"/>
      <c r="R14" s="121"/>
      <c r="S14" s="119" t="s">
        <v>31</v>
      </c>
      <c r="T14" s="119"/>
      <c r="U14" s="120"/>
      <c r="V14" s="180"/>
      <c r="W14" s="181"/>
      <c r="X14" s="182"/>
      <c r="Y14" s="187" t="s">
        <v>22</v>
      </c>
      <c r="Z14" s="188"/>
      <c r="AA14" s="189"/>
    </row>
    <row r="15" spans="1:27" ht="23.25" customHeight="1">
      <c r="A15" s="174"/>
      <c r="B15" s="210" t="s">
        <v>23</v>
      </c>
      <c r="C15" s="211"/>
      <c r="D15" s="211"/>
      <c r="E15" s="212"/>
      <c r="F15" s="210" t="s">
        <v>24</v>
      </c>
      <c r="G15" s="211"/>
      <c r="H15" s="211"/>
      <c r="I15" s="212"/>
      <c r="J15" s="213" t="s">
        <v>25</v>
      </c>
      <c r="K15" s="214"/>
      <c r="L15" s="214"/>
      <c r="M15" s="215"/>
      <c r="N15" s="196"/>
      <c r="O15" s="197"/>
      <c r="P15" s="197"/>
      <c r="Q15" s="198"/>
      <c r="R15" s="130"/>
      <c r="S15" s="47"/>
      <c r="T15" s="47"/>
      <c r="U15" s="47"/>
      <c r="V15" s="183"/>
      <c r="W15" s="184"/>
      <c r="X15" s="185"/>
      <c r="Y15" s="47"/>
      <c r="Z15" s="47"/>
      <c r="AA15" s="48"/>
    </row>
    <row r="16" spans="1:27" ht="14.25" thickBot="1">
      <c r="A16" s="175"/>
      <c r="B16" s="141" t="s">
        <v>26</v>
      </c>
      <c r="C16" s="50" t="s">
        <v>27</v>
      </c>
      <c r="D16" s="51" t="s">
        <v>10</v>
      </c>
      <c r="E16" s="52" t="s">
        <v>28</v>
      </c>
      <c r="F16" s="141" t="s">
        <v>26</v>
      </c>
      <c r="G16" s="50" t="s">
        <v>27</v>
      </c>
      <c r="H16" s="53" t="s">
        <v>10</v>
      </c>
      <c r="I16" s="142" t="s">
        <v>28</v>
      </c>
      <c r="J16" s="49" t="s">
        <v>26</v>
      </c>
      <c r="K16" s="55" t="s">
        <v>27</v>
      </c>
      <c r="L16" s="56" t="s">
        <v>10</v>
      </c>
      <c r="M16" s="54" t="s">
        <v>29</v>
      </c>
      <c r="N16" s="127" t="s">
        <v>26</v>
      </c>
      <c r="O16" s="122" t="s">
        <v>27</v>
      </c>
      <c r="P16" s="56" t="s">
        <v>10</v>
      </c>
      <c r="Q16" s="57" t="s">
        <v>29</v>
      </c>
      <c r="R16" s="127" t="s">
        <v>26</v>
      </c>
      <c r="S16" s="55" t="s">
        <v>27</v>
      </c>
      <c r="T16" s="56" t="s">
        <v>10</v>
      </c>
      <c r="U16" s="57" t="s">
        <v>30</v>
      </c>
      <c r="V16" s="49" t="s">
        <v>27</v>
      </c>
      <c r="W16" s="58" t="s">
        <v>10</v>
      </c>
      <c r="X16" s="59" t="s">
        <v>30</v>
      </c>
      <c r="Y16" s="49" t="s">
        <v>26</v>
      </c>
      <c r="Z16" s="55" t="s">
        <v>27</v>
      </c>
      <c r="AA16" s="60" t="s">
        <v>10</v>
      </c>
    </row>
    <row r="17" spans="1:27" ht="21.75" customHeight="1">
      <c r="A17" s="104" t="s">
        <v>42</v>
      </c>
      <c r="B17" s="143">
        <v>33</v>
      </c>
      <c r="C17" s="144">
        <v>33</v>
      </c>
      <c r="D17" s="145">
        <v>1075</v>
      </c>
      <c r="E17" s="146">
        <f aca="true" t="shared" si="0" ref="E17:E23">D17/L17</f>
        <v>0.9195893926432849</v>
      </c>
      <c r="F17" s="147">
        <v>3</v>
      </c>
      <c r="G17" s="144">
        <v>3</v>
      </c>
      <c r="H17" s="145">
        <v>94</v>
      </c>
      <c r="I17" s="146">
        <f aca="true" t="shared" si="1" ref="I17:I23">H17/L17</f>
        <v>0.08041060735671514</v>
      </c>
      <c r="J17" s="76">
        <f aca="true" t="shared" si="2" ref="J17:J30">B17+F17</f>
        <v>36</v>
      </c>
      <c r="K17" s="77">
        <f aca="true" t="shared" si="3" ref="K17:K30">C17+G17</f>
        <v>36</v>
      </c>
      <c r="L17" s="78">
        <f aca="true" t="shared" si="4" ref="L17:L30">D17+H17</f>
        <v>1169</v>
      </c>
      <c r="M17" s="79">
        <f aca="true" t="shared" si="5" ref="M17:M23">L17/T17</f>
        <v>0.5277652370203161</v>
      </c>
      <c r="N17" s="75">
        <v>10</v>
      </c>
      <c r="O17" s="124">
        <v>8</v>
      </c>
      <c r="P17" s="72">
        <v>1046</v>
      </c>
      <c r="Q17" s="74">
        <f aca="true" t="shared" si="6" ref="Q17:Q23">P17/T17</f>
        <v>0.472234762979684</v>
      </c>
      <c r="R17" s="129">
        <f aca="true" t="shared" si="7" ref="R17:R30">J17+N17</f>
        <v>46</v>
      </c>
      <c r="S17" s="77">
        <f aca="true" t="shared" si="8" ref="S17:S30">K17+O17</f>
        <v>44</v>
      </c>
      <c r="T17" s="80">
        <f aca="true" t="shared" si="9" ref="T17:T30">L17+P17</f>
        <v>2215</v>
      </c>
      <c r="U17" s="79">
        <f aca="true" t="shared" si="10" ref="U17:U31">T17/AA17</f>
        <v>0.968941382327209</v>
      </c>
      <c r="V17" s="72">
        <v>5</v>
      </c>
      <c r="W17" s="81">
        <v>71</v>
      </c>
      <c r="X17" s="74">
        <f aca="true" t="shared" si="11" ref="X17:X31">W17/AA17</f>
        <v>0.0310586176727909</v>
      </c>
      <c r="Y17" s="80">
        <f>R17</f>
        <v>46</v>
      </c>
      <c r="Z17" s="77">
        <f>S17+V17</f>
        <v>49</v>
      </c>
      <c r="AA17" s="82">
        <f>T17+W17</f>
        <v>2286</v>
      </c>
    </row>
    <row r="18" spans="1:27" ht="21.75" customHeight="1">
      <c r="A18" s="104" t="s">
        <v>38</v>
      </c>
      <c r="B18" s="71">
        <v>0</v>
      </c>
      <c r="C18" s="96">
        <v>0</v>
      </c>
      <c r="D18" s="97">
        <v>0</v>
      </c>
      <c r="E18" s="74">
        <v>0</v>
      </c>
      <c r="F18" s="71">
        <v>0</v>
      </c>
      <c r="G18" s="96">
        <v>0</v>
      </c>
      <c r="H18" s="97">
        <v>0</v>
      </c>
      <c r="I18" s="74">
        <v>0</v>
      </c>
      <c r="J18" s="99">
        <f t="shared" si="2"/>
        <v>0</v>
      </c>
      <c r="K18" s="23">
        <f t="shared" si="3"/>
        <v>0</v>
      </c>
      <c r="L18" s="100">
        <f t="shared" si="4"/>
        <v>0</v>
      </c>
      <c r="M18" s="79">
        <v>0</v>
      </c>
      <c r="N18" s="75">
        <v>0</v>
      </c>
      <c r="O18" s="125">
        <v>0</v>
      </c>
      <c r="P18" s="96">
        <v>0</v>
      </c>
      <c r="Q18" s="74">
        <v>0</v>
      </c>
      <c r="R18" s="129">
        <f t="shared" si="7"/>
        <v>0</v>
      </c>
      <c r="S18" s="23">
        <f t="shared" si="8"/>
        <v>0</v>
      </c>
      <c r="T18" s="101">
        <f t="shared" si="9"/>
        <v>0</v>
      </c>
      <c r="U18" s="79">
        <v>0</v>
      </c>
      <c r="V18" s="96">
        <v>0</v>
      </c>
      <c r="W18" s="102">
        <v>0</v>
      </c>
      <c r="X18" s="98">
        <v>0</v>
      </c>
      <c r="Y18" s="101">
        <f aca="true" t="shared" si="12" ref="Y18:Y30">R18</f>
        <v>0</v>
      </c>
      <c r="Z18" s="23">
        <f aca="true" t="shared" si="13" ref="Z18:Z30">S18+V18</f>
        <v>0</v>
      </c>
      <c r="AA18" s="103">
        <f aca="true" t="shared" si="14" ref="AA18:AA30">T18+W18</f>
        <v>0</v>
      </c>
    </row>
    <row r="19" spans="1:27" ht="21.75" customHeight="1">
      <c r="A19" s="70" t="s">
        <v>32</v>
      </c>
      <c r="B19" s="71">
        <v>0</v>
      </c>
      <c r="C19" s="72">
        <v>0</v>
      </c>
      <c r="D19" s="73">
        <v>0</v>
      </c>
      <c r="E19" s="114">
        <v>0</v>
      </c>
      <c r="F19" s="75">
        <v>0</v>
      </c>
      <c r="G19" s="72">
        <v>0</v>
      </c>
      <c r="H19" s="73">
        <v>0</v>
      </c>
      <c r="I19" s="74">
        <v>0</v>
      </c>
      <c r="J19" s="76">
        <f t="shared" si="2"/>
        <v>0</v>
      </c>
      <c r="K19" s="77">
        <f t="shared" si="3"/>
        <v>0</v>
      </c>
      <c r="L19" s="78">
        <f t="shared" si="4"/>
        <v>0</v>
      </c>
      <c r="M19" s="79">
        <v>0</v>
      </c>
      <c r="N19" s="75">
        <v>0</v>
      </c>
      <c r="O19" s="124">
        <v>0</v>
      </c>
      <c r="P19" s="72">
        <v>0</v>
      </c>
      <c r="Q19" s="74">
        <v>0</v>
      </c>
      <c r="R19" s="129">
        <f t="shared" si="7"/>
        <v>0</v>
      </c>
      <c r="S19" s="77">
        <f t="shared" si="8"/>
        <v>0</v>
      </c>
      <c r="T19" s="80">
        <f t="shared" si="9"/>
        <v>0</v>
      </c>
      <c r="U19" s="79">
        <v>0</v>
      </c>
      <c r="V19" s="72">
        <v>0</v>
      </c>
      <c r="W19" s="81">
        <v>0</v>
      </c>
      <c r="X19" s="98">
        <v>0</v>
      </c>
      <c r="Y19" s="80">
        <f t="shared" si="12"/>
        <v>0</v>
      </c>
      <c r="Z19" s="77">
        <f t="shared" si="13"/>
        <v>0</v>
      </c>
      <c r="AA19" s="82">
        <f t="shared" si="14"/>
        <v>0</v>
      </c>
    </row>
    <row r="20" spans="1:27" ht="21.75" customHeight="1">
      <c r="A20" s="70" t="s">
        <v>46</v>
      </c>
      <c r="B20" s="71">
        <v>0</v>
      </c>
      <c r="C20" s="72">
        <v>0</v>
      </c>
      <c r="D20" s="73">
        <v>0</v>
      </c>
      <c r="E20" s="74">
        <v>0</v>
      </c>
      <c r="F20" s="75">
        <v>0</v>
      </c>
      <c r="G20" s="72">
        <v>0</v>
      </c>
      <c r="H20" s="73">
        <v>0</v>
      </c>
      <c r="I20" s="74">
        <v>0</v>
      </c>
      <c r="J20" s="76">
        <f t="shared" si="2"/>
        <v>0</v>
      </c>
      <c r="K20" s="77">
        <f t="shared" si="3"/>
        <v>0</v>
      </c>
      <c r="L20" s="78">
        <f t="shared" si="4"/>
        <v>0</v>
      </c>
      <c r="M20" s="79">
        <v>0</v>
      </c>
      <c r="N20" s="75">
        <v>84</v>
      </c>
      <c r="O20" s="124">
        <v>54</v>
      </c>
      <c r="P20" s="72">
        <v>2350</v>
      </c>
      <c r="Q20" s="74">
        <v>0</v>
      </c>
      <c r="R20" s="129">
        <f t="shared" si="7"/>
        <v>84</v>
      </c>
      <c r="S20" s="77">
        <f t="shared" si="8"/>
        <v>54</v>
      </c>
      <c r="T20" s="80">
        <f t="shared" si="9"/>
        <v>2350</v>
      </c>
      <c r="U20" s="79">
        <f t="shared" si="10"/>
        <v>0.5996427660117377</v>
      </c>
      <c r="V20" s="72">
        <v>145</v>
      </c>
      <c r="W20" s="81">
        <v>1569</v>
      </c>
      <c r="X20" s="98">
        <f t="shared" si="11"/>
        <v>0.4003572339882623</v>
      </c>
      <c r="Y20" s="80">
        <f t="shared" si="12"/>
        <v>84</v>
      </c>
      <c r="Z20" s="77">
        <f t="shared" si="13"/>
        <v>199</v>
      </c>
      <c r="AA20" s="82">
        <f t="shared" si="14"/>
        <v>3919</v>
      </c>
    </row>
    <row r="21" spans="1:27" ht="21.75" customHeight="1">
      <c r="A21" s="70" t="s">
        <v>34</v>
      </c>
      <c r="B21" s="71">
        <v>349</v>
      </c>
      <c r="C21" s="72">
        <v>349</v>
      </c>
      <c r="D21" s="73">
        <v>9985</v>
      </c>
      <c r="E21" s="74">
        <f t="shared" si="0"/>
        <v>0.9647342995169083</v>
      </c>
      <c r="F21" s="75">
        <v>5</v>
      </c>
      <c r="G21" s="72">
        <v>5</v>
      </c>
      <c r="H21" s="73">
        <v>365</v>
      </c>
      <c r="I21" s="74">
        <f t="shared" si="1"/>
        <v>0.035265700483091786</v>
      </c>
      <c r="J21" s="76">
        <f t="shared" si="2"/>
        <v>354</v>
      </c>
      <c r="K21" s="77">
        <f t="shared" si="3"/>
        <v>354</v>
      </c>
      <c r="L21" s="78">
        <f t="shared" si="4"/>
        <v>10350</v>
      </c>
      <c r="M21" s="79">
        <f t="shared" si="5"/>
        <v>0.6876162636194526</v>
      </c>
      <c r="N21" s="75">
        <v>73</v>
      </c>
      <c r="O21" s="124">
        <v>41</v>
      </c>
      <c r="P21" s="72">
        <v>4702</v>
      </c>
      <c r="Q21" s="74">
        <f t="shared" si="6"/>
        <v>0.31238373638054745</v>
      </c>
      <c r="R21" s="129">
        <f t="shared" si="7"/>
        <v>427</v>
      </c>
      <c r="S21" s="77">
        <f t="shared" si="8"/>
        <v>395</v>
      </c>
      <c r="T21" s="80">
        <f t="shared" si="9"/>
        <v>15052</v>
      </c>
      <c r="U21" s="79">
        <f t="shared" si="10"/>
        <v>0.7641384912173824</v>
      </c>
      <c r="V21" s="72">
        <v>60</v>
      </c>
      <c r="W21" s="81">
        <v>4646</v>
      </c>
      <c r="X21" s="98">
        <f t="shared" si="11"/>
        <v>0.23586150878261752</v>
      </c>
      <c r="Y21" s="80">
        <f t="shared" si="12"/>
        <v>427</v>
      </c>
      <c r="Z21" s="77">
        <f t="shared" si="13"/>
        <v>455</v>
      </c>
      <c r="AA21" s="82">
        <f t="shared" si="14"/>
        <v>19698</v>
      </c>
    </row>
    <row r="22" spans="1:27" ht="21.75" customHeight="1">
      <c r="A22" s="70" t="s">
        <v>12</v>
      </c>
      <c r="B22" s="71">
        <v>72</v>
      </c>
      <c r="C22" s="72">
        <v>72</v>
      </c>
      <c r="D22" s="73">
        <v>2309</v>
      </c>
      <c r="E22" s="74">
        <f t="shared" si="0"/>
        <v>0.7666002656042497</v>
      </c>
      <c r="F22" s="75">
        <v>24</v>
      </c>
      <c r="G22" s="72">
        <v>24</v>
      </c>
      <c r="H22" s="73">
        <v>703</v>
      </c>
      <c r="I22" s="74">
        <f t="shared" si="1"/>
        <v>0.23339973439575032</v>
      </c>
      <c r="J22" s="76">
        <f t="shared" si="2"/>
        <v>96</v>
      </c>
      <c r="K22" s="77">
        <f t="shared" si="3"/>
        <v>96</v>
      </c>
      <c r="L22" s="78">
        <f t="shared" si="4"/>
        <v>3012</v>
      </c>
      <c r="M22" s="79">
        <f t="shared" si="5"/>
        <v>0.7870394564933368</v>
      </c>
      <c r="N22" s="75">
        <v>8</v>
      </c>
      <c r="O22" s="124">
        <v>8</v>
      </c>
      <c r="P22" s="72">
        <v>815</v>
      </c>
      <c r="Q22" s="74">
        <f t="shared" si="6"/>
        <v>0.21296054350666319</v>
      </c>
      <c r="R22" s="129">
        <f t="shared" si="7"/>
        <v>104</v>
      </c>
      <c r="S22" s="77">
        <f t="shared" si="8"/>
        <v>104</v>
      </c>
      <c r="T22" s="80">
        <f t="shared" si="9"/>
        <v>3827</v>
      </c>
      <c r="U22" s="79">
        <f t="shared" si="10"/>
        <v>0.6319352708058125</v>
      </c>
      <c r="V22" s="72">
        <v>20</v>
      </c>
      <c r="W22" s="81">
        <v>2229</v>
      </c>
      <c r="X22" s="98">
        <f t="shared" si="11"/>
        <v>0.3680647291941876</v>
      </c>
      <c r="Y22" s="80">
        <f t="shared" si="12"/>
        <v>104</v>
      </c>
      <c r="Z22" s="77">
        <f t="shared" si="13"/>
        <v>124</v>
      </c>
      <c r="AA22" s="82">
        <f t="shared" si="14"/>
        <v>6056</v>
      </c>
    </row>
    <row r="23" spans="1:27" ht="21.75" customHeight="1">
      <c r="A23" s="70" t="s">
        <v>43</v>
      </c>
      <c r="B23" s="71">
        <v>446</v>
      </c>
      <c r="C23" s="72">
        <v>304</v>
      </c>
      <c r="D23" s="73">
        <v>12858.2</v>
      </c>
      <c r="E23" s="74">
        <f t="shared" si="0"/>
        <v>0.987148384719322</v>
      </c>
      <c r="F23" s="75">
        <v>3</v>
      </c>
      <c r="G23" s="72">
        <v>3</v>
      </c>
      <c r="H23" s="73">
        <v>167.4</v>
      </c>
      <c r="I23" s="74">
        <f t="shared" si="1"/>
        <v>0.012851615280678049</v>
      </c>
      <c r="J23" s="76">
        <f t="shared" si="2"/>
        <v>449</v>
      </c>
      <c r="K23" s="77">
        <f t="shared" si="3"/>
        <v>307</v>
      </c>
      <c r="L23" s="78">
        <f t="shared" si="4"/>
        <v>13025.6</v>
      </c>
      <c r="M23" s="79">
        <f t="shared" si="5"/>
        <v>0.6967200838700016</v>
      </c>
      <c r="N23" s="75">
        <v>44</v>
      </c>
      <c r="O23" s="124">
        <v>44</v>
      </c>
      <c r="P23" s="72">
        <v>5670</v>
      </c>
      <c r="Q23" s="74">
        <f t="shared" si="6"/>
        <v>0.30327991612999855</v>
      </c>
      <c r="R23" s="129">
        <f t="shared" si="7"/>
        <v>493</v>
      </c>
      <c r="S23" s="77">
        <f t="shared" si="8"/>
        <v>351</v>
      </c>
      <c r="T23" s="80">
        <f t="shared" si="9"/>
        <v>18695.6</v>
      </c>
      <c r="U23" s="79">
        <f t="shared" si="10"/>
        <v>0.7691889934829833</v>
      </c>
      <c r="V23" s="72">
        <v>83</v>
      </c>
      <c r="W23" s="81">
        <v>5610</v>
      </c>
      <c r="X23" s="98">
        <f t="shared" si="11"/>
        <v>0.23081100651701666</v>
      </c>
      <c r="Y23" s="80">
        <f t="shared" si="12"/>
        <v>493</v>
      </c>
      <c r="Z23" s="77">
        <f t="shared" si="13"/>
        <v>434</v>
      </c>
      <c r="AA23" s="82">
        <f t="shared" si="14"/>
        <v>24305.6</v>
      </c>
    </row>
    <row r="24" spans="1:27" ht="21.75" customHeight="1">
      <c r="A24" s="70" t="s">
        <v>13</v>
      </c>
      <c r="B24" s="71">
        <v>0</v>
      </c>
      <c r="C24" s="72">
        <v>0</v>
      </c>
      <c r="D24" s="73">
        <v>0</v>
      </c>
      <c r="E24" s="74">
        <v>0</v>
      </c>
      <c r="F24" s="75">
        <v>0</v>
      </c>
      <c r="G24" s="72">
        <v>0</v>
      </c>
      <c r="H24" s="73">
        <v>0</v>
      </c>
      <c r="I24" s="74">
        <v>0</v>
      </c>
      <c r="J24" s="76">
        <f t="shared" si="2"/>
        <v>0</v>
      </c>
      <c r="K24" s="77">
        <f t="shared" si="3"/>
        <v>0</v>
      </c>
      <c r="L24" s="78">
        <f t="shared" si="4"/>
        <v>0</v>
      </c>
      <c r="M24" s="79">
        <v>0</v>
      </c>
      <c r="N24" s="75">
        <v>0</v>
      </c>
      <c r="O24" s="124">
        <v>0</v>
      </c>
      <c r="P24" s="72">
        <v>0</v>
      </c>
      <c r="Q24" s="74">
        <v>0</v>
      </c>
      <c r="R24" s="129">
        <f t="shared" si="7"/>
        <v>0</v>
      </c>
      <c r="S24" s="77">
        <f t="shared" si="8"/>
        <v>0</v>
      </c>
      <c r="T24" s="80">
        <f t="shared" si="9"/>
        <v>0</v>
      </c>
      <c r="U24" s="79">
        <f t="shared" si="10"/>
        <v>0</v>
      </c>
      <c r="V24" s="72">
        <v>7</v>
      </c>
      <c r="W24" s="81">
        <v>857</v>
      </c>
      <c r="X24" s="98">
        <f t="shared" si="11"/>
        <v>1</v>
      </c>
      <c r="Y24" s="80">
        <f t="shared" si="12"/>
        <v>0</v>
      </c>
      <c r="Z24" s="77">
        <f t="shared" si="13"/>
        <v>7</v>
      </c>
      <c r="AA24" s="82">
        <f t="shared" si="14"/>
        <v>857</v>
      </c>
    </row>
    <row r="25" spans="1:27" ht="21.75" customHeight="1">
      <c r="A25" s="70" t="s">
        <v>33</v>
      </c>
      <c r="B25" s="71">
        <v>0</v>
      </c>
      <c r="C25" s="96">
        <v>0</v>
      </c>
      <c r="D25" s="97">
        <v>0</v>
      </c>
      <c r="E25" s="74">
        <v>0</v>
      </c>
      <c r="F25" s="75">
        <v>0</v>
      </c>
      <c r="G25" s="72">
        <v>0</v>
      </c>
      <c r="H25" s="73">
        <v>0</v>
      </c>
      <c r="I25" s="74">
        <v>0</v>
      </c>
      <c r="J25" s="76">
        <f t="shared" si="2"/>
        <v>0</v>
      </c>
      <c r="K25" s="77">
        <f t="shared" si="3"/>
        <v>0</v>
      </c>
      <c r="L25" s="78">
        <f t="shared" si="4"/>
        <v>0</v>
      </c>
      <c r="M25" s="79">
        <v>0</v>
      </c>
      <c r="N25" s="75">
        <v>4</v>
      </c>
      <c r="O25" s="124">
        <v>2</v>
      </c>
      <c r="P25" s="72">
        <v>276.75</v>
      </c>
      <c r="Q25" s="74">
        <v>0</v>
      </c>
      <c r="R25" s="129">
        <f t="shared" si="7"/>
        <v>4</v>
      </c>
      <c r="S25" s="77">
        <f t="shared" si="8"/>
        <v>2</v>
      </c>
      <c r="T25" s="80">
        <f t="shared" si="9"/>
        <v>276.75</v>
      </c>
      <c r="U25" s="79">
        <f t="shared" si="10"/>
        <v>0.10786071761382082</v>
      </c>
      <c r="V25" s="72">
        <v>31</v>
      </c>
      <c r="W25" s="81">
        <v>2289.059</v>
      </c>
      <c r="X25" s="74">
        <f t="shared" si="11"/>
        <v>0.8921392823861792</v>
      </c>
      <c r="Y25" s="80">
        <f t="shared" si="12"/>
        <v>4</v>
      </c>
      <c r="Z25" s="77">
        <f t="shared" si="13"/>
        <v>33</v>
      </c>
      <c r="AA25" s="82">
        <f t="shared" si="14"/>
        <v>2565.809</v>
      </c>
    </row>
    <row r="26" spans="1:27" ht="21.75" customHeight="1">
      <c r="A26" s="70" t="s">
        <v>40</v>
      </c>
      <c r="B26" s="71">
        <v>0</v>
      </c>
      <c r="C26" s="72">
        <v>0</v>
      </c>
      <c r="D26" s="73">
        <v>0</v>
      </c>
      <c r="E26" s="74">
        <v>0</v>
      </c>
      <c r="F26" s="75">
        <v>0</v>
      </c>
      <c r="G26" s="72">
        <v>0</v>
      </c>
      <c r="H26" s="73">
        <v>0</v>
      </c>
      <c r="I26" s="74">
        <v>0</v>
      </c>
      <c r="J26" s="76">
        <f t="shared" si="2"/>
        <v>0</v>
      </c>
      <c r="K26" s="77">
        <f t="shared" si="3"/>
        <v>0</v>
      </c>
      <c r="L26" s="78">
        <f t="shared" si="4"/>
        <v>0</v>
      </c>
      <c r="M26" s="79">
        <v>0</v>
      </c>
      <c r="N26" s="75">
        <v>0</v>
      </c>
      <c r="O26" s="124">
        <v>0</v>
      </c>
      <c r="P26" s="72">
        <v>0</v>
      </c>
      <c r="Q26" s="74">
        <v>0</v>
      </c>
      <c r="R26" s="129">
        <f t="shared" si="7"/>
        <v>0</v>
      </c>
      <c r="S26" s="77">
        <f t="shared" si="8"/>
        <v>0</v>
      </c>
      <c r="T26" s="80">
        <f t="shared" si="9"/>
        <v>0</v>
      </c>
      <c r="U26" s="79">
        <v>0</v>
      </c>
      <c r="V26" s="72">
        <v>0</v>
      </c>
      <c r="W26" s="81">
        <v>0</v>
      </c>
      <c r="X26" s="98">
        <v>0</v>
      </c>
      <c r="Y26" s="80">
        <f t="shared" si="12"/>
        <v>0</v>
      </c>
      <c r="Z26" s="77">
        <v>98</v>
      </c>
      <c r="AA26" s="82">
        <v>5597.857</v>
      </c>
    </row>
    <row r="27" spans="1:27" ht="21.75" customHeight="1">
      <c r="A27" s="70" t="s">
        <v>14</v>
      </c>
      <c r="B27" s="71">
        <v>166</v>
      </c>
      <c r="C27" s="72">
        <v>130</v>
      </c>
      <c r="D27" s="73">
        <v>5585.5</v>
      </c>
      <c r="E27" s="74">
        <f>D27/L27</f>
        <v>0.7836548579445809</v>
      </c>
      <c r="F27" s="75">
        <v>25</v>
      </c>
      <c r="G27" s="72">
        <v>25</v>
      </c>
      <c r="H27" s="73">
        <v>1542</v>
      </c>
      <c r="I27" s="74">
        <f>H27/L27</f>
        <v>0.21634514205541916</v>
      </c>
      <c r="J27" s="76">
        <f t="shared" si="2"/>
        <v>191</v>
      </c>
      <c r="K27" s="77">
        <f t="shared" si="3"/>
        <v>155</v>
      </c>
      <c r="L27" s="78">
        <f t="shared" si="4"/>
        <v>7127.5</v>
      </c>
      <c r="M27" s="79">
        <f>L27/T27</f>
        <v>0.6666510779591264</v>
      </c>
      <c r="N27" s="75">
        <v>48</v>
      </c>
      <c r="O27" s="124">
        <v>35</v>
      </c>
      <c r="P27" s="72">
        <v>3564</v>
      </c>
      <c r="Q27" s="74">
        <f>P27/T27</f>
        <v>0.3333489220408736</v>
      </c>
      <c r="R27" s="129">
        <f t="shared" si="7"/>
        <v>239</v>
      </c>
      <c r="S27" s="77">
        <f t="shared" si="8"/>
        <v>190</v>
      </c>
      <c r="T27" s="80">
        <f t="shared" si="9"/>
        <v>10691.5</v>
      </c>
      <c r="U27" s="79">
        <f t="shared" si="10"/>
        <v>0.6516624508578917</v>
      </c>
      <c r="V27" s="72">
        <v>56</v>
      </c>
      <c r="W27" s="81">
        <v>5715</v>
      </c>
      <c r="X27" s="98">
        <f t="shared" si="11"/>
        <v>0.3483375491421083</v>
      </c>
      <c r="Y27" s="80">
        <f t="shared" si="12"/>
        <v>239</v>
      </c>
      <c r="Z27" s="77">
        <f t="shared" si="13"/>
        <v>246</v>
      </c>
      <c r="AA27" s="82">
        <f t="shared" si="14"/>
        <v>16406.5</v>
      </c>
    </row>
    <row r="28" spans="1:27" ht="21.75" customHeight="1">
      <c r="A28" s="70" t="s">
        <v>35</v>
      </c>
      <c r="B28" s="71">
        <v>34</v>
      </c>
      <c r="C28" s="72">
        <v>28</v>
      </c>
      <c r="D28" s="73">
        <v>1184</v>
      </c>
      <c r="E28" s="74">
        <f>D28/L28</f>
        <v>0.7609254498714653</v>
      </c>
      <c r="F28" s="75">
        <v>3</v>
      </c>
      <c r="G28" s="72">
        <v>3</v>
      </c>
      <c r="H28" s="73">
        <v>372</v>
      </c>
      <c r="I28" s="74">
        <f>H28/L28</f>
        <v>0.2390745501285347</v>
      </c>
      <c r="J28" s="76">
        <f t="shared" si="2"/>
        <v>37</v>
      </c>
      <c r="K28" s="77">
        <f t="shared" si="3"/>
        <v>31</v>
      </c>
      <c r="L28" s="78">
        <f t="shared" si="4"/>
        <v>1556</v>
      </c>
      <c r="M28" s="79">
        <f>L28/T28</f>
        <v>0.4441906936911219</v>
      </c>
      <c r="N28" s="75">
        <v>21</v>
      </c>
      <c r="O28" s="124">
        <v>12</v>
      </c>
      <c r="P28" s="72">
        <v>1947</v>
      </c>
      <c r="Q28" s="74">
        <f>P28/T28</f>
        <v>0.5558093063088781</v>
      </c>
      <c r="R28" s="129">
        <f t="shared" si="7"/>
        <v>58</v>
      </c>
      <c r="S28" s="77">
        <f t="shared" si="8"/>
        <v>43</v>
      </c>
      <c r="T28" s="80">
        <f t="shared" si="9"/>
        <v>3503</v>
      </c>
      <c r="U28" s="79">
        <f t="shared" si="10"/>
        <v>0.84450337512054</v>
      </c>
      <c r="V28" s="72">
        <v>14</v>
      </c>
      <c r="W28" s="81">
        <v>645</v>
      </c>
      <c r="X28" s="98">
        <f t="shared" si="11"/>
        <v>0.15549662487945998</v>
      </c>
      <c r="Y28" s="80">
        <f t="shared" si="12"/>
        <v>58</v>
      </c>
      <c r="Z28" s="77">
        <f t="shared" si="13"/>
        <v>57</v>
      </c>
      <c r="AA28" s="82">
        <f t="shared" si="14"/>
        <v>4148</v>
      </c>
    </row>
    <row r="29" spans="1:27" ht="21.75" customHeight="1">
      <c r="A29" s="70" t="s">
        <v>53</v>
      </c>
      <c r="B29" s="71">
        <v>253</v>
      </c>
      <c r="C29" s="72">
        <v>72</v>
      </c>
      <c r="D29" s="73">
        <v>7821</v>
      </c>
      <c r="E29" s="74">
        <f>D29/L29</f>
        <v>0.9610469402801671</v>
      </c>
      <c r="F29" s="75">
        <v>6</v>
      </c>
      <c r="G29" s="72">
        <v>6</v>
      </c>
      <c r="H29" s="73">
        <v>317</v>
      </c>
      <c r="I29" s="74">
        <f>H29/L29</f>
        <v>0.038953059719832886</v>
      </c>
      <c r="J29" s="76">
        <f t="shared" si="2"/>
        <v>259</v>
      </c>
      <c r="K29" s="77">
        <f t="shared" si="3"/>
        <v>78</v>
      </c>
      <c r="L29" s="78">
        <f t="shared" si="4"/>
        <v>8138</v>
      </c>
      <c r="M29" s="79">
        <f>L29/T29</f>
        <v>0.7831777499759407</v>
      </c>
      <c r="N29" s="75">
        <v>24</v>
      </c>
      <c r="O29" s="124">
        <v>20</v>
      </c>
      <c r="P29" s="72">
        <v>2253</v>
      </c>
      <c r="Q29" s="74">
        <f>P29/T29</f>
        <v>0.21682225002405928</v>
      </c>
      <c r="R29" s="129">
        <f t="shared" si="7"/>
        <v>283</v>
      </c>
      <c r="S29" s="77">
        <f t="shared" si="8"/>
        <v>98</v>
      </c>
      <c r="T29" s="80">
        <f t="shared" si="9"/>
        <v>10391</v>
      </c>
      <c r="U29" s="79">
        <f t="shared" si="10"/>
        <v>0.5938053603063033</v>
      </c>
      <c r="V29" s="72">
        <v>33</v>
      </c>
      <c r="W29" s="81">
        <v>7108</v>
      </c>
      <c r="X29" s="74">
        <f t="shared" si="11"/>
        <v>0.4061946396936968</v>
      </c>
      <c r="Y29" s="80">
        <f t="shared" si="12"/>
        <v>283</v>
      </c>
      <c r="Z29" s="77">
        <f t="shared" si="13"/>
        <v>131</v>
      </c>
      <c r="AA29" s="82">
        <f t="shared" si="14"/>
        <v>17499</v>
      </c>
    </row>
    <row r="30" spans="1:27" ht="21.75" customHeight="1" thickBot="1">
      <c r="A30" s="83" t="s">
        <v>37</v>
      </c>
      <c r="B30" s="71">
        <v>218</v>
      </c>
      <c r="C30" s="72">
        <v>205</v>
      </c>
      <c r="D30" s="73">
        <v>5572</v>
      </c>
      <c r="E30" s="65">
        <f>D30/L30</f>
        <v>0.9401046060401552</v>
      </c>
      <c r="F30" s="63">
        <v>5</v>
      </c>
      <c r="G30" s="64">
        <v>6</v>
      </c>
      <c r="H30" s="84">
        <v>355</v>
      </c>
      <c r="I30" s="74">
        <f>H30/L30</f>
        <v>0.05989539395984478</v>
      </c>
      <c r="J30" s="85">
        <f t="shared" si="2"/>
        <v>223</v>
      </c>
      <c r="K30" s="67">
        <f t="shared" si="3"/>
        <v>211</v>
      </c>
      <c r="L30" s="86">
        <f t="shared" si="4"/>
        <v>5927</v>
      </c>
      <c r="M30" s="62">
        <f>L30/T30</f>
        <v>0.9111452728670254</v>
      </c>
      <c r="N30" s="63">
        <v>5</v>
      </c>
      <c r="O30" s="123">
        <v>5</v>
      </c>
      <c r="P30" s="64">
        <v>578</v>
      </c>
      <c r="Q30" s="74">
        <f>P30/T30</f>
        <v>0.08885472713297464</v>
      </c>
      <c r="R30" s="128">
        <f t="shared" si="7"/>
        <v>228</v>
      </c>
      <c r="S30" s="67">
        <f t="shared" si="8"/>
        <v>216</v>
      </c>
      <c r="T30" s="66">
        <f t="shared" si="9"/>
        <v>6505</v>
      </c>
      <c r="U30" s="62">
        <f t="shared" si="10"/>
        <v>0.552817200645874</v>
      </c>
      <c r="V30" s="72">
        <v>42</v>
      </c>
      <c r="W30" s="81">
        <v>5262</v>
      </c>
      <c r="X30" s="65">
        <f t="shared" si="11"/>
        <v>0.44718279935412597</v>
      </c>
      <c r="Y30" s="66">
        <f t="shared" si="12"/>
        <v>228</v>
      </c>
      <c r="Z30" s="67">
        <f t="shared" si="13"/>
        <v>258</v>
      </c>
      <c r="AA30" s="69">
        <f t="shared" si="14"/>
        <v>11767</v>
      </c>
    </row>
    <row r="31" spans="1:27" ht="33" customHeight="1" thickBot="1">
      <c r="A31" s="87" t="s">
        <v>15</v>
      </c>
      <c r="B31" s="88">
        <f>SUM(B17:B30)</f>
        <v>1571</v>
      </c>
      <c r="C31" s="89">
        <f>SUM(C17:C30)</f>
        <v>1193</v>
      </c>
      <c r="D31" s="90">
        <f>SUM(D17:D30)</f>
        <v>46389.7</v>
      </c>
      <c r="E31" s="91">
        <f>D31/L31</f>
        <v>0.9221669373483007</v>
      </c>
      <c r="F31" s="37">
        <f>SUM(F17:F30)</f>
        <v>74</v>
      </c>
      <c r="G31" s="89">
        <f>SUM(G17:G30)</f>
        <v>75</v>
      </c>
      <c r="H31" s="90">
        <f>SUM(H17:H30)</f>
        <v>3915.4</v>
      </c>
      <c r="I31" s="91">
        <f>H31/L31</f>
        <v>0.07783306265169933</v>
      </c>
      <c r="J31" s="92">
        <f>SUM(J17:J30)</f>
        <v>1645</v>
      </c>
      <c r="K31" s="93">
        <f>SUM(K17:K30)</f>
        <v>1268</v>
      </c>
      <c r="L31" s="90">
        <f>SUM(L17:L30)</f>
        <v>50305.1</v>
      </c>
      <c r="M31" s="91">
        <f>L31/T31</f>
        <v>0.6843593488225926</v>
      </c>
      <c r="N31" s="37">
        <f>SUM(N17:N30)</f>
        <v>321</v>
      </c>
      <c r="O31" s="126">
        <f>SUM(O17:O30)</f>
        <v>229</v>
      </c>
      <c r="P31" s="89">
        <f>SUM(P17:P30)</f>
        <v>23201.75</v>
      </c>
      <c r="Q31" s="91">
        <f>P31/T31</f>
        <v>0.31564065117740725</v>
      </c>
      <c r="R31" s="37">
        <f>SUM(R17:R30)</f>
        <v>1966</v>
      </c>
      <c r="S31" s="93">
        <f>SUM(S17:S30)</f>
        <v>1497</v>
      </c>
      <c r="T31" s="89">
        <f>SUM(T17:T30)</f>
        <v>73506.85</v>
      </c>
      <c r="U31" s="91">
        <f t="shared" si="10"/>
        <v>0.6386026743438726</v>
      </c>
      <c r="V31" s="89">
        <f>SUM(V17:V30)</f>
        <v>496</v>
      </c>
      <c r="W31" s="36">
        <f>SUM(W17:W30)</f>
        <v>36001.059</v>
      </c>
      <c r="X31" s="91">
        <f t="shared" si="11"/>
        <v>0.3127650355934385</v>
      </c>
      <c r="Y31" s="89">
        <f>SUM(Y17:Y30)</f>
        <v>1966</v>
      </c>
      <c r="Z31" s="93">
        <f>SUM(Z17:Z30)</f>
        <v>2091</v>
      </c>
      <c r="AA31" s="94">
        <f>SUM(AA17:AA30)</f>
        <v>115105.766</v>
      </c>
    </row>
    <row r="32" ht="13.5" thickTop="1"/>
    <row r="33" spans="1:6" ht="15" customHeight="1">
      <c r="A33" s="131" t="s">
        <v>52</v>
      </c>
      <c r="B33" s="95"/>
      <c r="C33" s="95"/>
      <c r="D33" s="95"/>
      <c r="E33" s="95"/>
      <c r="F33" s="95"/>
    </row>
    <row r="34" ht="12.75">
      <c r="A34" s="131" t="s">
        <v>54</v>
      </c>
    </row>
    <row r="36" spans="2:7" ht="12.75">
      <c r="B36" s="105"/>
      <c r="C36" s="105"/>
      <c r="F36" s="105"/>
      <c r="G36" s="105"/>
    </row>
    <row r="37" spans="6:7" ht="12.75">
      <c r="F37" s="105"/>
      <c r="G37" s="105"/>
    </row>
  </sheetData>
  <sheetProtection/>
  <mergeCells count="14">
    <mergeCell ref="B13:U13"/>
    <mergeCell ref="B15:E15"/>
    <mergeCell ref="F15:I15"/>
    <mergeCell ref="J15:M15"/>
    <mergeCell ref="A12:A16"/>
    <mergeCell ref="A3:AA3"/>
    <mergeCell ref="V13:X15"/>
    <mergeCell ref="A7:AA7"/>
    <mergeCell ref="Y14:AA14"/>
    <mergeCell ref="Y13:AA13"/>
    <mergeCell ref="N14:Q15"/>
    <mergeCell ref="B14:M14"/>
    <mergeCell ref="B12:AA12"/>
    <mergeCell ref="Y11:AA11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1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7"/>
  <sheetViews>
    <sheetView tabSelected="1" zoomScale="64" zoomScaleNormal="64" zoomScalePageLayoutView="0" workbookViewId="0" topLeftCell="A20">
      <selection activeCell="AD27" sqref="AD27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7" width="8.421875" style="0" customWidth="1"/>
    <col min="28" max="28" width="8.00390625" style="0" customWidth="1"/>
    <col min="29" max="29" width="8.140625" style="0" customWidth="1"/>
    <col min="30" max="30" width="11.8515625" style="0" customWidth="1"/>
  </cols>
  <sheetData>
    <row r="3" spans="1:30" ht="27.75" customHeight="1">
      <c r="A3" s="176" t="s">
        <v>16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7" spans="1:30" ht="21">
      <c r="A7" s="186" t="s">
        <v>47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</row>
    <row r="8" spans="1:30" ht="2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2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1" spans="28:30" ht="15.75" thickBot="1">
      <c r="AB11" s="205" t="s">
        <v>1</v>
      </c>
      <c r="AC11" s="205"/>
      <c r="AD11" s="205"/>
    </row>
    <row r="12" spans="1:30" ht="34.5" customHeight="1" thickBot="1" thickTop="1">
      <c r="A12" s="173" t="s">
        <v>2</v>
      </c>
      <c r="B12" s="202" t="s">
        <v>48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4"/>
    </row>
    <row r="13" spans="1:30" ht="30" customHeight="1" thickBot="1">
      <c r="A13" s="174"/>
      <c r="B13" s="206" t="s">
        <v>17</v>
      </c>
      <c r="C13" s="207"/>
      <c r="D13" s="207"/>
      <c r="E13" s="207"/>
      <c r="F13" s="207"/>
      <c r="G13" s="208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9"/>
      <c r="V13" s="177" t="s">
        <v>18</v>
      </c>
      <c r="W13" s="178"/>
      <c r="X13" s="179"/>
      <c r="Y13" s="134"/>
      <c r="Z13" s="134"/>
      <c r="AA13" s="134"/>
      <c r="AB13" s="190" t="s">
        <v>19</v>
      </c>
      <c r="AC13" s="191"/>
      <c r="AD13" s="192"/>
    </row>
    <row r="14" spans="1:30" ht="27.75" customHeight="1" thickBot="1">
      <c r="A14" s="174"/>
      <c r="B14" s="199" t="s">
        <v>20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  <c r="N14" s="193" t="s">
        <v>21</v>
      </c>
      <c r="O14" s="194"/>
      <c r="P14" s="194"/>
      <c r="Q14" s="195"/>
      <c r="R14" s="121"/>
      <c r="S14" s="119" t="s">
        <v>31</v>
      </c>
      <c r="T14" s="119"/>
      <c r="U14" s="120"/>
      <c r="V14" s="180"/>
      <c r="W14" s="181"/>
      <c r="X14" s="182"/>
      <c r="Y14" s="180" t="s">
        <v>41</v>
      </c>
      <c r="Z14" s="181"/>
      <c r="AA14" s="182"/>
      <c r="AB14" s="187" t="s">
        <v>22</v>
      </c>
      <c r="AC14" s="188"/>
      <c r="AD14" s="189"/>
    </row>
    <row r="15" spans="1:30" ht="23.25" customHeight="1">
      <c r="A15" s="174"/>
      <c r="B15" s="210" t="s">
        <v>23</v>
      </c>
      <c r="C15" s="211"/>
      <c r="D15" s="211"/>
      <c r="E15" s="212"/>
      <c r="F15" s="210" t="s">
        <v>24</v>
      </c>
      <c r="G15" s="211"/>
      <c r="H15" s="211"/>
      <c r="I15" s="212"/>
      <c r="J15" s="213" t="s">
        <v>25</v>
      </c>
      <c r="K15" s="214"/>
      <c r="L15" s="214"/>
      <c r="M15" s="215"/>
      <c r="N15" s="196"/>
      <c r="O15" s="197"/>
      <c r="P15" s="197"/>
      <c r="Q15" s="198"/>
      <c r="R15" s="130"/>
      <c r="S15" s="47"/>
      <c r="T15" s="47"/>
      <c r="U15" s="47"/>
      <c r="V15" s="183"/>
      <c r="W15" s="184"/>
      <c r="X15" s="185"/>
      <c r="Y15" s="135"/>
      <c r="Z15" s="135"/>
      <c r="AA15" s="136"/>
      <c r="AB15" s="47"/>
      <c r="AC15" s="47"/>
      <c r="AD15" s="48"/>
    </row>
    <row r="16" spans="1:30" ht="14.25" thickBot="1">
      <c r="A16" s="175"/>
      <c r="B16" s="141" t="s">
        <v>26</v>
      </c>
      <c r="C16" s="50" t="s">
        <v>27</v>
      </c>
      <c r="D16" s="51" t="s">
        <v>10</v>
      </c>
      <c r="E16" s="52" t="s">
        <v>28</v>
      </c>
      <c r="F16" s="141" t="s">
        <v>26</v>
      </c>
      <c r="G16" s="50" t="s">
        <v>27</v>
      </c>
      <c r="H16" s="53" t="s">
        <v>10</v>
      </c>
      <c r="I16" s="142" t="s">
        <v>28</v>
      </c>
      <c r="J16" s="49" t="s">
        <v>26</v>
      </c>
      <c r="K16" s="55" t="s">
        <v>27</v>
      </c>
      <c r="L16" s="56" t="s">
        <v>10</v>
      </c>
      <c r="M16" s="54" t="s">
        <v>29</v>
      </c>
      <c r="N16" s="127" t="s">
        <v>26</v>
      </c>
      <c r="O16" s="122" t="s">
        <v>27</v>
      </c>
      <c r="P16" s="56" t="s">
        <v>10</v>
      </c>
      <c r="Q16" s="57" t="s">
        <v>29</v>
      </c>
      <c r="R16" s="127" t="s">
        <v>26</v>
      </c>
      <c r="S16" s="55" t="s">
        <v>27</v>
      </c>
      <c r="T16" s="56" t="s">
        <v>10</v>
      </c>
      <c r="U16" s="57" t="s">
        <v>30</v>
      </c>
      <c r="V16" s="49" t="s">
        <v>27</v>
      </c>
      <c r="W16" s="56" t="s">
        <v>10</v>
      </c>
      <c r="X16" s="137" t="s">
        <v>30</v>
      </c>
      <c r="Y16" s="59" t="s">
        <v>26</v>
      </c>
      <c r="Z16" s="59" t="s">
        <v>27</v>
      </c>
      <c r="AA16" s="137" t="s">
        <v>10</v>
      </c>
      <c r="AB16" s="138" t="s">
        <v>26</v>
      </c>
      <c r="AC16" s="55" t="s">
        <v>27</v>
      </c>
      <c r="AD16" s="60" t="s">
        <v>10</v>
      </c>
    </row>
    <row r="17" spans="1:30" ht="21.75" customHeight="1">
      <c r="A17" s="70" t="s">
        <v>42</v>
      </c>
      <c r="B17" s="143">
        <v>75</v>
      </c>
      <c r="C17" s="144">
        <v>67</v>
      </c>
      <c r="D17" s="145">
        <v>2136</v>
      </c>
      <c r="E17" s="146">
        <f aca="true" t="shared" si="0" ref="E17:E31">D17/L17</f>
        <v>0.957847533632287</v>
      </c>
      <c r="F17" s="147">
        <v>3</v>
      </c>
      <c r="G17" s="144">
        <v>3</v>
      </c>
      <c r="H17" s="145">
        <v>94</v>
      </c>
      <c r="I17" s="146">
        <f aca="true" t="shared" si="1" ref="I17:I31">H17/L17</f>
        <v>0.042152466367713005</v>
      </c>
      <c r="J17" s="76">
        <f aca="true" t="shared" si="2" ref="J17:L30">B17+F17</f>
        <v>78</v>
      </c>
      <c r="K17" s="77">
        <f t="shared" si="2"/>
        <v>70</v>
      </c>
      <c r="L17" s="78">
        <f t="shared" si="2"/>
        <v>2230</v>
      </c>
      <c r="M17" s="79">
        <f aca="true" t="shared" si="3" ref="M17:M23">L17/T17</f>
        <v>0.6232532140860816</v>
      </c>
      <c r="N17" s="75">
        <v>16</v>
      </c>
      <c r="O17" s="124">
        <v>14</v>
      </c>
      <c r="P17" s="72">
        <v>1348</v>
      </c>
      <c r="Q17" s="74">
        <f aca="true" t="shared" si="4" ref="Q17:Q23">P17/T17</f>
        <v>0.3767467859139184</v>
      </c>
      <c r="R17" s="129">
        <f aca="true" t="shared" si="5" ref="R17:T30">J17+N17</f>
        <v>94</v>
      </c>
      <c r="S17" s="77">
        <f t="shared" si="5"/>
        <v>84</v>
      </c>
      <c r="T17" s="80">
        <f t="shared" si="5"/>
        <v>3578</v>
      </c>
      <c r="U17" s="79">
        <f aca="true" t="shared" si="6" ref="U17:U22">T17/AD17</f>
        <v>0.9193216855087358</v>
      </c>
      <c r="V17" s="72">
        <v>14</v>
      </c>
      <c r="W17" s="73">
        <v>314</v>
      </c>
      <c r="X17" s="74">
        <f aca="true" t="shared" si="7" ref="X17:X22">W17/AD17</f>
        <v>0.08067831449126413</v>
      </c>
      <c r="Y17" s="72">
        <v>0</v>
      </c>
      <c r="Z17" s="139">
        <v>0</v>
      </c>
      <c r="AA17" s="81">
        <v>0</v>
      </c>
      <c r="AB17" s="80">
        <f>R17+Y17</f>
        <v>94</v>
      </c>
      <c r="AC17" s="77">
        <f>S17+V17+Z17</f>
        <v>98</v>
      </c>
      <c r="AD17" s="82">
        <f>T17+W17+AA17</f>
        <v>3892</v>
      </c>
    </row>
    <row r="18" spans="1:30" ht="21.75" customHeight="1">
      <c r="A18" s="104" t="s">
        <v>38</v>
      </c>
      <c r="B18" s="71">
        <v>0</v>
      </c>
      <c r="C18" s="96">
        <v>0</v>
      </c>
      <c r="D18" s="97">
        <v>0</v>
      </c>
      <c r="E18" s="74">
        <v>0</v>
      </c>
      <c r="F18" s="71">
        <v>0</v>
      </c>
      <c r="G18" s="96">
        <v>0</v>
      </c>
      <c r="H18" s="97">
        <v>0</v>
      </c>
      <c r="I18" s="74">
        <v>0</v>
      </c>
      <c r="J18" s="99">
        <f t="shared" si="2"/>
        <v>0</v>
      </c>
      <c r="K18" s="23">
        <f t="shared" si="2"/>
        <v>0</v>
      </c>
      <c r="L18" s="100">
        <f t="shared" si="2"/>
        <v>0</v>
      </c>
      <c r="M18" s="79">
        <v>0</v>
      </c>
      <c r="N18" s="75">
        <v>0</v>
      </c>
      <c r="O18" s="125">
        <v>0</v>
      </c>
      <c r="P18" s="96">
        <v>0</v>
      </c>
      <c r="Q18" s="74">
        <v>0</v>
      </c>
      <c r="R18" s="129">
        <f t="shared" si="5"/>
        <v>0</v>
      </c>
      <c r="S18" s="23">
        <f t="shared" si="5"/>
        <v>0</v>
      </c>
      <c r="T18" s="101">
        <f t="shared" si="5"/>
        <v>0</v>
      </c>
      <c r="U18" s="79">
        <v>0</v>
      </c>
      <c r="V18" s="96">
        <v>0</v>
      </c>
      <c r="W18" s="97">
        <v>0</v>
      </c>
      <c r="X18" s="98">
        <v>0</v>
      </c>
      <c r="Y18" s="96">
        <v>0</v>
      </c>
      <c r="Z18" s="116">
        <v>0</v>
      </c>
      <c r="AA18" s="102">
        <v>0</v>
      </c>
      <c r="AB18" s="101">
        <f aca="true" t="shared" si="8" ref="AB18:AB30">R18+Y18</f>
        <v>0</v>
      </c>
      <c r="AC18" s="23">
        <f aca="true" t="shared" si="9" ref="AC18:AC30">S18+V18+Z18</f>
        <v>0</v>
      </c>
      <c r="AD18" s="103">
        <f aca="true" t="shared" si="10" ref="AD18:AD30">T18+W18+AA18</f>
        <v>0</v>
      </c>
    </row>
    <row r="19" spans="1:30" ht="21.75" customHeight="1">
      <c r="A19" s="70" t="s">
        <v>32</v>
      </c>
      <c r="B19" s="71">
        <v>0</v>
      </c>
      <c r="C19" s="72">
        <v>0</v>
      </c>
      <c r="D19" s="73">
        <v>0</v>
      </c>
      <c r="E19" s="114">
        <v>0</v>
      </c>
      <c r="F19" s="75">
        <v>0</v>
      </c>
      <c r="G19" s="72">
        <v>0</v>
      </c>
      <c r="H19" s="73">
        <v>0</v>
      </c>
      <c r="I19" s="74">
        <v>0</v>
      </c>
      <c r="J19" s="76">
        <f t="shared" si="2"/>
        <v>0</v>
      </c>
      <c r="K19" s="77">
        <f t="shared" si="2"/>
        <v>0</v>
      </c>
      <c r="L19" s="78">
        <f t="shared" si="2"/>
        <v>0</v>
      </c>
      <c r="M19" s="79">
        <v>0</v>
      </c>
      <c r="N19" s="75">
        <v>0</v>
      </c>
      <c r="O19" s="124">
        <v>0</v>
      </c>
      <c r="P19" s="72">
        <v>0</v>
      </c>
      <c r="Q19" s="74">
        <v>0</v>
      </c>
      <c r="R19" s="129">
        <f t="shared" si="5"/>
        <v>0</v>
      </c>
      <c r="S19" s="77">
        <f t="shared" si="5"/>
        <v>0</v>
      </c>
      <c r="T19" s="80">
        <f t="shared" si="5"/>
        <v>0</v>
      </c>
      <c r="U19" s="79">
        <v>0</v>
      </c>
      <c r="V19" s="72">
        <v>0</v>
      </c>
      <c r="W19" s="73">
        <v>0</v>
      </c>
      <c r="X19" s="98">
        <v>0</v>
      </c>
      <c r="Y19" s="96">
        <v>0</v>
      </c>
      <c r="Z19" s="116">
        <v>0</v>
      </c>
      <c r="AA19" s="102">
        <v>0</v>
      </c>
      <c r="AB19" s="80">
        <f t="shared" si="8"/>
        <v>0</v>
      </c>
      <c r="AC19" s="77">
        <f t="shared" si="9"/>
        <v>0</v>
      </c>
      <c r="AD19" s="82">
        <f t="shared" si="10"/>
        <v>0</v>
      </c>
    </row>
    <row r="20" spans="1:30" ht="21.75" customHeight="1">
      <c r="A20" s="70" t="s">
        <v>46</v>
      </c>
      <c r="B20" s="71">
        <v>0</v>
      </c>
      <c r="C20" s="72">
        <v>0</v>
      </c>
      <c r="D20" s="73">
        <v>0</v>
      </c>
      <c r="E20" s="74">
        <v>0</v>
      </c>
      <c r="F20" s="75">
        <v>0</v>
      </c>
      <c r="G20" s="72">
        <v>0</v>
      </c>
      <c r="H20" s="73">
        <v>0</v>
      </c>
      <c r="I20" s="74">
        <v>0</v>
      </c>
      <c r="J20" s="76">
        <f t="shared" si="2"/>
        <v>0</v>
      </c>
      <c r="K20" s="77">
        <f t="shared" si="2"/>
        <v>0</v>
      </c>
      <c r="L20" s="78">
        <f t="shared" si="2"/>
        <v>0</v>
      </c>
      <c r="M20" s="79">
        <v>0</v>
      </c>
      <c r="N20" s="75">
        <v>159</v>
      </c>
      <c r="O20" s="124">
        <v>106</v>
      </c>
      <c r="P20" s="72">
        <v>4990</v>
      </c>
      <c r="Q20" s="74">
        <v>0</v>
      </c>
      <c r="R20" s="129">
        <f t="shared" si="5"/>
        <v>159</v>
      </c>
      <c r="S20" s="77">
        <f t="shared" si="5"/>
        <v>106</v>
      </c>
      <c r="T20" s="80">
        <f t="shared" si="5"/>
        <v>4990</v>
      </c>
      <c r="U20" s="79">
        <f t="shared" si="6"/>
        <v>0.535465178667239</v>
      </c>
      <c r="V20" s="72">
        <v>331</v>
      </c>
      <c r="W20" s="73">
        <v>4329</v>
      </c>
      <c r="X20" s="98">
        <f t="shared" si="7"/>
        <v>0.464534821332761</v>
      </c>
      <c r="Y20" s="96">
        <v>0</v>
      </c>
      <c r="Z20" s="116">
        <v>0</v>
      </c>
      <c r="AA20" s="102">
        <v>0</v>
      </c>
      <c r="AB20" s="80">
        <f t="shared" si="8"/>
        <v>159</v>
      </c>
      <c r="AC20" s="77">
        <f t="shared" si="9"/>
        <v>437</v>
      </c>
      <c r="AD20" s="82">
        <f t="shared" si="10"/>
        <v>9319</v>
      </c>
    </row>
    <row r="21" spans="1:30" ht="21.75" customHeight="1">
      <c r="A21" s="70" t="s">
        <v>34</v>
      </c>
      <c r="B21" s="71">
        <v>627</v>
      </c>
      <c r="C21" s="72">
        <v>627</v>
      </c>
      <c r="D21" s="73">
        <v>17013</v>
      </c>
      <c r="E21" s="74">
        <f t="shared" si="0"/>
        <v>0.9728941499399554</v>
      </c>
      <c r="F21" s="75">
        <v>8</v>
      </c>
      <c r="G21" s="72">
        <v>8</v>
      </c>
      <c r="H21" s="73">
        <v>474</v>
      </c>
      <c r="I21" s="74">
        <f t="shared" si="1"/>
        <v>0.027105850060044605</v>
      </c>
      <c r="J21" s="76">
        <f t="shared" si="2"/>
        <v>635</v>
      </c>
      <c r="K21" s="77">
        <f t="shared" si="2"/>
        <v>635</v>
      </c>
      <c r="L21" s="78">
        <f t="shared" si="2"/>
        <v>17487</v>
      </c>
      <c r="M21" s="79">
        <f t="shared" si="3"/>
        <v>0.6556313737252549</v>
      </c>
      <c r="N21" s="75">
        <v>133</v>
      </c>
      <c r="O21" s="124">
        <v>80</v>
      </c>
      <c r="P21" s="72">
        <v>9185</v>
      </c>
      <c r="Q21" s="74">
        <f t="shared" si="4"/>
        <v>0.34436862627474507</v>
      </c>
      <c r="R21" s="129">
        <f t="shared" si="5"/>
        <v>768</v>
      </c>
      <c r="S21" s="77">
        <f t="shared" si="5"/>
        <v>715</v>
      </c>
      <c r="T21" s="80">
        <f t="shared" si="5"/>
        <v>26672</v>
      </c>
      <c r="U21" s="79">
        <f t="shared" si="6"/>
        <v>0.7587403635536085</v>
      </c>
      <c r="V21" s="72">
        <v>108</v>
      </c>
      <c r="W21" s="73">
        <v>8481</v>
      </c>
      <c r="X21" s="98">
        <f t="shared" si="7"/>
        <v>0.24125963644639148</v>
      </c>
      <c r="Y21" s="96">
        <v>0</v>
      </c>
      <c r="Z21" s="116">
        <v>0</v>
      </c>
      <c r="AA21" s="102">
        <v>0</v>
      </c>
      <c r="AB21" s="80">
        <f t="shared" si="8"/>
        <v>768</v>
      </c>
      <c r="AC21" s="77">
        <f t="shared" si="9"/>
        <v>823</v>
      </c>
      <c r="AD21" s="82">
        <f t="shared" si="10"/>
        <v>35153</v>
      </c>
    </row>
    <row r="22" spans="1:30" ht="21.75" customHeight="1">
      <c r="A22" s="70" t="s">
        <v>12</v>
      </c>
      <c r="B22" s="71">
        <v>203</v>
      </c>
      <c r="C22" s="72">
        <v>203</v>
      </c>
      <c r="D22" s="73">
        <v>5458</v>
      </c>
      <c r="E22" s="74">
        <f t="shared" si="0"/>
        <v>0.8372449762233471</v>
      </c>
      <c r="F22" s="75">
        <v>36</v>
      </c>
      <c r="G22" s="72">
        <v>36</v>
      </c>
      <c r="H22" s="73">
        <v>1061</v>
      </c>
      <c r="I22" s="74">
        <f t="shared" si="1"/>
        <v>0.16275502377665285</v>
      </c>
      <c r="J22" s="76">
        <f t="shared" si="2"/>
        <v>239</v>
      </c>
      <c r="K22" s="77">
        <f t="shared" si="2"/>
        <v>239</v>
      </c>
      <c r="L22" s="78">
        <f t="shared" si="2"/>
        <v>6519</v>
      </c>
      <c r="M22" s="79">
        <f t="shared" si="3"/>
        <v>0.8075065031586771</v>
      </c>
      <c r="N22" s="75">
        <v>17</v>
      </c>
      <c r="O22" s="124">
        <v>17</v>
      </c>
      <c r="P22" s="72">
        <v>1554</v>
      </c>
      <c r="Q22" s="74">
        <f t="shared" si="4"/>
        <v>0.19249349684132294</v>
      </c>
      <c r="R22" s="129">
        <f t="shared" si="5"/>
        <v>256</v>
      </c>
      <c r="S22" s="77">
        <f t="shared" si="5"/>
        <v>256</v>
      </c>
      <c r="T22" s="80">
        <f t="shared" si="5"/>
        <v>8073</v>
      </c>
      <c r="U22" s="79">
        <f t="shared" si="6"/>
        <v>0.703713389121339</v>
      </c>
      <c r="V22" s="72">
        <v>34</v>
      </c>
      <c r="W22" s="73">
        <v>3399</v>
      </c>
      <c r="X22" s="98">
        <f t="shared" si="7"/>
        <v>0.2962866108786611</v>
      </c>
      <c r="Y22" s="96">
        <v>0</v>
      </c>
      <c r="Z22" s="116">
        <v>0</v>
      </c>
      <c r="AA22" s="102">
        <v>0</v>
      </c>
      <c r="AB22" s="80">
        <f t="shared" si="8"/>
        <v>256</v>
      </c>
      <c r="AC22" s="77">
        <f t="shared" si="9"/>
        <v>290</v>
      </c>
      <c r="AD22" s="82">
        <f t="shared" si="10"/>
        <v>11472</v>
      </c>
    </row>
    <row r="23" spans="1:30" ht="21.75" customHeight="1">
      <c r="A23" s="70" t="s">
        <v>43</v>
      </c>
      <c r="B23" s="71">
        <v>874</v>
      </c>
      <c r="C23" s="72">
        <v>566</v>
      </c>
      <c r="D23" s="73">
        <v>25273.2</v>
      </c>
      <c r="E23" s="74">
        <f t="shared" si="0"/>
        <v>0.9846726874615258</v>
      </c>
      <c r="F23" s="75">
        <v>7</v>
      </c>
      <c r="G23" s="72">
        <v>7</v>
      </c>
      <c r="H23" s="73">
        <v>393.4</v>
      </c>
      <c r="I23" s="74">
        <f t="shared" si="1"/>
        <v>0.015327312538474124</v>
      </c>
      <c r="J23" s="76">
        <f t="shared" si="2"/>
        <v>881</v>
      </c>
      <c r="K23" s="77">
        <f t="shared" si="2"/>
        <v>573</v>
      </c>
      <c r="L23" s="78">
        <f t="shared" si="2"/>
        <v>25666.600000000002</v>
      </c>
      <c r="M23" s="79">
        <f t="shared" si="3"/>
        <v>0.704321434843695</v>
      </c>
      <c r="N23" s="75">
        <v>82</v>
      </c>
      <c r="O23" s="124">
        <v>82</v>
      </c>
      <c r="P23" s="72">
        <v>10775</v>
      </c>
      <c r="Q23" s="74">
        <f t="shared" si="4"/>
        <v>0.29567856515630486</v>
      </c>
      <c r="R23" s="129">
        <f t="shared" si="5"/>
        <v>963</v>
      </c>
      <c r="S23" s="77">
        <f t="shared" si="5"/>
        <v>655</v>
      </c>
      <c r="T23" s="80">
        <f t="shared" si="5"/>
        <v>36441.600000000006</v>
      </c>
      <c r="U23" s="79">
        <f aca="true" t="shared" si="11" ref="U23:U31">T23/AD23</f>
        <v>0.7430025445292621</v>
      </c>
      <c r="V23" s="72">
        <v>154</v>
      </c>
      <c r="W23" s="73">
        <v>12605</v>
      </c>
      <c r="X23" s="98">
        <f aca="true" t="shared" si="12" ref="X23:X31">W23/AD23</f>
        <v>0.2570015332419912</v>
      </c>
      <c r="Y23" s="96">
        <v>0</v>
      </c>
      <c r="Z23" s="116">
        <v>0</v>
      </c>
      <c r="AA23" s="102">
        <v>-0.2</v>
      </c>
      <c r="AB23" s="80">
        <f t="shared" si="8"/>
        <v>963</v>
      </c>
      <c r="AC23" s="77">
        <f t="shared" si="9"/>
        <v>809</v>
      </c>
      <c r="AD23" s="82">
        <f t="shared" si="10"/>
        <v>49046.40000000001</v>
      </c>
    </row>
    <row r="24" spans="1:30" ht="21.75" customHeight="1">
      <c r="A24" s="70" t="s">
        <v>13</v>
      </c>
      <c r="B24" s="71">
        <v>0</v>
      </c>
      <c r="C24" s="72">
        <v>0</v>
      </c>
      <c r="D24" s="73">
        <v>0</v>
      </c>
      <c r="E24" s="74">
        <v>0</v>
      </c>
      <c r="F24" s="75">
        <v>0</v>
      </c>
      <c r="G24" s="72">
        <v>0</v>
      </c>
      <c r="H24" s="73">
        <v>0</v>
      </c>
      <c r="I24" s="74">
        <v>0</v>
      </c>
      <c r="J24" s="76">
        <f t="shared" si="2"/>
        <v>0</v>
      </c>
      <c r="K24" s="77">
        <f t="shared" si="2"/>
        <v>0</v>
      </c>
      <c r="L24" s="78">
        <f t="shared" si="2"/>
        <v>0</v>
      </c>
      <c r="M24" s="79">
        <v>0</v>
      </c>
      <c r="N24" s="75">
        <v>0</v>
      </c>
      <c r="O24" s="124">
        <v>0</v>
      </c>
      <c r="P24" s="72">
        <v>0</v>
      </c>
      <c r="Q24" s="74">
        <v>0</v>
      </c>
      <c r="R24" s="129">
        <f t="shared" si="5"/>
        <v>0</v>
      </c>
      <c r="S24" s="77">
        <f t="shared" si="5"/>
        <v>0</v>
      </c>
      <c r="T24" s="80">
        <f t="shared" si="5"/>
        <v>0</v>
      </c>
      <c r="U24" s="79">
        <f t="shared" si="11"/>
        <v>0</v>
      </c>
      <c r="V24" s="72">
        <v>12</v>
      </c>
      <c r="W24" s="73">
        <v>1844</v>
      </c>
      <c r="X24" s="98">
        <f t="shared" si="12"/>
        <v>1</v>
      </c>
      <c r="Y24" s="96">
        <v>0</v>
      </c>
      <c r="Z24" s="116">
        <v>0</v>
      </c>
      <c r="AA24" s="102">
        <v>0</v>
      </c>
      <c r="AB24" s="80">
        <f t="shared" si="8"/>
        <v>0</v>
      </c>
      <c r="AC24" s="77">
        <f t="shared" si="9"/>
        <v>12</v>
      </c>
      <c r="AD24" s="82">
        <f t="shared" si="10"/>
        <v>1844</v>
      </c>
    </row>
    <row r="25" spans="1:30" ht="21.75" customHeight="1">
      <c r="A25" s="70" t="s">
        <v>33</v>
      </c>
      <c r="B25" s="71">
        <v>0</v>
      </c>
      <c r="C25" s="72">
        <v>0</v>
      </c>
      <c r="D25" s="73">
        <v>0</v>
      </c>
      <c r="E25" s="74">
        <v>0</v>
      </c>
      <c r="F25" s="75">
        <v>0</v>
      </c>
      <c r="G25" s="72">
        <v>0</v>
      </c>
      <c r="H25" s="73">
        <v>0</v>
      </c>
      <c r="I25" s="74">
        <v>0</v>
      </c>
      <c r="J25" s="76">
        <f t="shared" si="2"/>
        <v>0</v>
      </c>
      <c r="K25" s="77">
        <f t="shared" si="2"/>
        <v>0</v>
      </c>
      <c r="L25" s="78">
        <f t="shared" si="2"/>
        <v>0</v>
      </c>
      <c r="M25" s="79">
        <v>0</v>
      </c>
      <c r="N25" s="75">
        <v>11</v>
      </c>
      <c r="O25" s="124">
        <v>6</v>
      </c>
      <c r="P25" s="72">
        <v>728.24</v>
      </c>
      <c r="Q25" s="74">
        <v>0</v>
      </c>
      <c r="R25" s="129">
        <f t="shared" si="5"/>
        <v>11</v>
      </c>
      <c r="S25" s="77">
        <f t="shared" si="5"/>
        <v>6</v>
      </c>
      <c r="T25" s="80">
        <f t="shared" si="5"/>
        <v>728.24</v>
      </c>
      <c r="U25" s="79">
        <f t="shared" si="11"/>
        <v>0.14174298087684298</v>
      </c>
      <c r="V25" s="72">
        <v>63</v>
      </c>
      <c r="W25" s="73">
        <v>4409.51</v>
      </c>
      <c r="X25" s="74">
        <f t="shared" si="12"/>
        <v>0.8582570191231571</v>
      </c>
      <c r="Y25" s="72">
        <v>0</v>
      </c>
      <c r="Z25" s="139">
        <v>0</v>
      </c>
      <c r="AA25" s="81">
        <v>0</v>
      </c>
      <c r="AB25" s="80">
        <f t="shared" si="8"/>
        <v>11</v>
      </c>
      <c r="AC25" s="77">
        <f t="shared" si="9"/>
        <v>69</v>
      </c>
      <c r="AD25" s="82">
        <f t="shared" si="10"/>
        <v>5137.75</v>
      </c>
    </row>
    <row r="26" spans="1:30" ht="21.75" customHeight="1">
      <c r="A26" s="70" t="s">
        <v>40</v>
      </c>
      <c r="B26" s="71">
        <v>0</v>
      </c>
      <c r="C26" s="72">
        <v>0</v>
      </c>
      <c r="D26" s="73">
        <v>0</v>
      </c>
      <c r="E26" s="74">
        <v>0</v>
      </c>
      <c r="F26" s="75">
        <v>0</v>
      </c>
      <c r="G26" s="72">
        <v>0</v>
      </c>
      <c r="H26" s="73">
        <v>0</v>
      </c>
      <c r="I26" s="74">
        <v>0</v>
      </c>
      <c r="J26" s="76">
        <f t="shared" si="2"/>
        <v>0</v>
      </c>
      <c r="K26" s="77">
        <f t="shared" si="2"/>
        <v>0</v>
      </c>
      <c r="L26" s="78">
        <f t="shared" si="2"/>
        <v>0</v>
      </c>
      <c r="M26" s="79">
        <v>0</v>
      </c>
      <c r="N26" s="75">
        <v>0</v>
      </c>
      <c r="O26" s="124">
        <v>0</v>
      </c>
      <c r="P26" s="72">
        <v>0</v>
      </c>
      <c r="Q26" s="74">
        <v>0</v>
      </c>
      <c r="R26" s="129">
        <f t="shared" si="5"/>
        <v>0</v>
      </c>
      <c r="S26" s="77">
        <f t="shared" si="5"/>
        <v>0</v>
      </c>
      <c r="T26" s="80">
        <f t="shared" si="5"/>
        <v>0</v>
      </c>
      <c r="U26" s="79">
        <v>0</v>
      </c>
      <c r="V26" s="72">
        <v>0</v>
      </c>
      <c r="W26" s="73">
        <v>0</v>
      </c>
      <c r="X26" s="98">
        <v>0</v>
      </c>
      <c r="Y26" s="96">
        <v>0</v>
      </c>
      <c r="Z26" s="116">
        <v>0</v>
      </c>
      <c r="AA26" s="102">
        <v>0</v>
      </c>
      <c r="AB26" s="80">
        <v>0</v>
      </c>
      <c r="AC26" s="77">
        <v>378</v>
      </c>
      <c r="AD26" s="82">
        <v>28226.4</v>
      </c>
    </row>
    <row r="27" spans="1:30" ht="21.75" customHeight="1">
      <c r="A27" s="70" t="s">
        <v>14</v>
      </c>
      <c r="B27" s="71">
        <v>372</v>
      </c>
      <c r="C27" s="72">
        <v>286</v>
      </c>
      <c r="D27" s="73">
        <v>11884.5</v>
      </c>
      <c r="E27" s="74">
        <f t="shared" si="0"/>
        <v>0.825375549521144</v>
      </c>
      <c r="F27" s="75">
        <v>46</v>
      </c>
      <c r="G27" s="72">
        <v>44</v>
      </c>
      <c r="H27" s="73">
        <v>2514.4</v>
      </c>
      <c r="I27" s="74">
        <f t="shared" si="1"/>
        <v>0.17462445047885602</v>
      </c>
      <c r="J27" s="76">
        <f t="shared" si="2"/>
        <v>418</v>
      </c>
      <c r="K27" s="77">
        <f t="shared" si="2"/>
        <v>330</v>
      </c>
      <c r="L27" s="78">
        <f t="shared" si="2"/>
        <v>14398.9</v>
      </c>
      <c r="M27" s="79">
        <f>L27/T27</f>
        <v>0.7284643910533692</v>
      </c>
      <c r="N27" s="75">
        <v>71</v>
      </c>
      <c r="O27" s="124">
        <v>48</v>
      </c>
      <c r="P27" s="72">
        <v>5367.2</v>
      </c>
      <c r="Q27" s="74">
        <f>P27/T27</f>
        <v>0.27153560894663087</v>
      </c>
      <c r="R27" s="129">
        <f t="shared" si="5"/>
        <v>489</v>
      </c>
      <c r="S27" s="77">
        <f t="shared" si="5"/>
        <v>378</v>
      </c>
      <c r="T27" s="80">
        <f t="shared" si="5"/>
        <v>19766.1</v>
      </c>
      <c r="U27" s="79">
        <f t="shared" si="11"/>
        <v>0.7228388267002132</v>
      </c>
      <c r="V27" s="72">
        <v>93</v>
      </c>
      <c r="W27" s="73">
        <v>7579</v>
      </c>
      <c r="X27" s="98">
        <f t="shared" si="12"/>
        <v>0.2771611732997868</v>
      </c>
      <c r="Y27" s="96">
        <v>0</v>
      </c>
      <c r="Z27" s="116">
        <v>0</v>
      </c>
      <c r="AA27" s="102">
        <v>0</v>
      </c>
      <c r="AB27" s="80">
        <f t="shared" si="8"/>
        <v>489</v>
      </c>
      <c r="AC27" s="77">
        <f t="shared" si="9"/>
        <v>471</v>
      </c>
      <c r="AD27" s="82">
        <f t="shared" si="10"/>
        <v>27345.1</v>
      </c>
    </row>
    <row r="28" spans="1:30" ht="21.75" customHeight="1">
      <c r="A28" s="70" t="s">
        <v>35</v>
      </c>
      <c r="B28" s="71">
        <v>61</v>
      </c>
      <c r="C28" s="72">
        <v>55</v>
      </c>
      <c r="D28" s="73">
        <v>2169</v>
      </c>
      <c r="E28" s="74">
        <f t="shared" si="0"/>
        <v>0.8231499051233396</v>
      </c>
      <c r="F28" s="75">
        <v>6</v>
      </c>
      <c r="G28" s="72">
        <v>6</v>
      </c>
      <c r="H28" s="73">
        <v>466</v>
      </c>
      <c r="I28" s="74">
        <f t="shared" si="1"/>
        <v>0.17685009487666034</v>
      </c>
      <c r="J28" s="76">
        <f t="shared" si="2"/>
        <v>67</v>
      </c>
      <c r="K28" s="77">
        <f t="shared" si="2"/>
        <v>61</v>
      </c>
      <c r="L28" s="78">
        <f t="shared" si="2"/>
        <v>2635</v>
      </c>
      <c r="M28" s="79">
        <f>L28/T28</f>
        <v>0.3929317029525798</v>
      </c>
      <c r="N28" s="75">
        <v>43</v>
      </c>
      <c r="O28" s="124">
        <v>26</v>
      </c>
      <c r="P28" s="72">
        <v>4071</v>
      </c>
      <c r="Q28" s="74">
        <f>P28/T28</f>
        <v>0.6070682970474203</v>
      </c>
      <c r="R28" s="129">
        <f t="shared" si="5"/>
        <v>110</v>
      </c>
      <c r="S28" s="77">
        <f t="shared" si="5"/>
        <v>87</v>
      </c>
      <c r="T28" s="80">
        <f t="shared" si="5"/>
        <v>6706</v>
      </c>
      <c r="U28" s="79">
        <f t="shared" si="11"/>
        <v>0.831184928111056</v>
      </c>
      <c r="V28" s="72">
        <v>21</v>
      </c>
      <c r="W28" s="73">
        <v>1362</v>
      </c>
      <c r="X28" s="98">
        <f t="shared" si="12"/>
        <v>0.16881507188894398</v>
      </c>
      <c r="Y28" s="96">
        <v>0</v>
      </c>
      <c r="Z28" s="116">
        <v>0</v>
      </c>
      <c r="AA28" s="102">
        <v>0</v>
      </c>
      <c r="AB28" s="80">
        <f t="shared" si="8"/>
        <v>110</v>
      </c>
      <c r="AC28" s="77">
        <f t="shared" si="9"/>
        <v>108</v>
      </c>
      <c r="AD28" s="82">
        <f t="shared" si="10"/>
        <v>8068</v>
      </c>
    </row>
    <row r="29" spans="1:30" ht="21.75" customHeight="1">
      <c r="A29" s="70" t="s">
        <v>53</v>
      </c>
      <c r="B29" s="71">
        <v>352</v>
      </c>
      <c r="C29" s="72">
        <v>161</v>
      </c>
      <c r="D29" s="73">
        <v>11263</v>
      </c>
      <c r="E29" s="74">
        <f t="shared" si="0"/>
        <v>0.9612528804301442</v>
      </c>
      <c r="F29" s="75">
        <v>8</v>
      </c>
      <c r="G29" s="72">
        <v>8</v>
      </c>
      <c r="H29" s="73">
        <v>454</v>
      </c>
      <c r="I29" s="74">
        <f t="shared" si="1"/>
        <v>0.03874711956985576</v>
      </c>
      <c r="J29" s="76">
        <f t="shared" si="2"/>
        <v>360</v>
      </c>
      <c r="K29" s="77">
        <f t="shared" si="2"/>
        <v>169</v>
      </c>
      <c r="L29" s="78">
        <f t="shared" si="2"/>
        <v>11717</v>
      </c>
      <c r="M29" s="79">
        <f>L29/T29</f>
        <v>0.6574089659428828</v>
      </c>
      <c r="N29" s="75">
        <v>79</v>
      </c>
      <c r="O29" s="124">
        <v>66</v>
      </c>
      <c r="P29" s="72">
        <v>6106</v>
      </c>
      <c r="Q29" s="74">
        <f>P29/T29</f>
        <v>0.3425910340571172</v>
      </c>
      <c r="R29" s="129">
        <f t="shared" si="5"/>
        <v>439</v>
      </c>
      <c r="S29" s="77">
        <f t="shared" si="5"/>
        <v>235</v>
      </c>
      <c r="T29" s="80">
        <f t="shared" si="5"/>
        <v>17823</v>
      </c>
      <c r="U29" s="79">
        <f t="shared" si="11"/>
        <v>0.6396884645754074</v>
      </c>
      <c r="V29" s="72">
        <v>62</v>
      </c>
      <c r="W29" s="73">
        <v>10039</v>
      </c>
      <c r="X29" s="74">
        <f t="shared" si="12"/>
        <v>0.36031153542459265</v>
      </c>
      <c r="Y29" s="72">
        <v>0</v>
      </c>
      <c r="Z29" s="139">
        <v>0</v>
      </c>
      <c r="AA29" s="81">
        <v>0</v>
      </c>
      <c r="AB29" s="80">
        <f t="shared" si="8"/>
        <v>439</v>
      </c>
      <c r="AC29" s="77">
        <f t="shared" si="9"/>
        <v>297</v>
      </c>
      <c r="AD29" s="82">
        <f t="shared" si="10"/>
        <v>27862</v>
      </c>
    </row>
    <row r="30" spans="1:30" ht="21.75" customHeight="1" thickBot="1">
      <c r="A30" s="83" t="s">
        <v>37</v>
      </c>
      <c r="B30" s="61">
        <v>441</v>
      </c>
      <c r="C30" s="64">
        <v>419</v>
      </c>
      <c r="D30" s="84">
        <v>11450</v>
      </c>
      <c r="E30" s="65">
        <f t="shared" si="0"/>
        <v>0.9528168428060247</v>
      </c>
      <c r="F30" s="63">
        <v>13</v>
      </c>
      <c r="G30" s="64">
        <v>14</v>
      </c>
      <c r="H30" s="84">
        <v>567</v>
      </c>
      <c r="I30" s="74">
        <f t="shared" si="1"/>
        <v>0.0471831571939752</v>
      </c>
      <c r="J30" s="85">
        <f t="shared" si="2"/>
        <v>454</v>
      </c>
      <c r="K30" s="67">
        <f t="shared" si="2"/>
        <v>433</v>
      </c>
      <c r="L30" s="86">
        <f t="shared" si="2"/>
        <v>12017</v>
      </c>
      <c r="M30" s="62">
        <f>L30/T30</f>
        <v>0.9175383675650912</v>
      </c>
      <c r="N30" s="63">
        <v>10</v>
      </c>
      <c r="O30" s="123">
        <v>10</v>
      </c>
      <c r="P30" s="64">
        <v>1080</v>
      </c>
      <c r="Q30" s="74">
        <f>P30/T30</f>
        <v>0.08246163243490875</v>
      </c>
      <c r="R30" s="128">
        <f t="shared" si="5"/>
        <v>464</v>
      </c>
      <c r="S30" s="67">
        <f t="shared" si="5"/>
        <v>443</v>
      </c>
      <c r="T30" s="66">
        <f t="shared" si="5"/>
        <v>13097</v>
      </c>
      <c r="U30" s="62">
        <f t="shared" si="11"/>
        <v>0.5830217236467237</v>
      </c>
      <c r="V30" s="64">
        <v>101</v>
      </c>
      <c r="W30" s="84">
        <v>9367</v>
      </c>
      <c r="X30" s="65">
        <f t="shared" si="12"/>
        <v>0.41697827635327633</v>
      </c>
      <c r="Y30" s="64">
        <v>0</v>
      </c>
      <c r="Z30" s="140">
        <v>0</v>
      </c>
      <c r="AA30" s="68">
        <v>0</v>
      </c>
      <c r="AB30" s="66">
        <f t="shared" si="8"/>
        <v>464</v>
      </c>
      <c r="AC30" s="67">
        <f t="shared" si="9"/>
        <v>544</v>
      </c>
      <c r="AD30" s="69">
        <f t="shared" si="10"/>
        <v>22464</v>
      </c>
    </row>
    <row r="31" spans="1:30" ht="33" customHeight="1" thickBot="1">
      <c r="A31" s="87" t="s">
        <v>15</v>
      </c>
      <c r="B31" s="88">
        <f>SUM(B17:B30)</f>
        <v>3005</v>
      </c>
      <c r="C31" s="89">
        <f>SUM(C17:C30)</f>
        <v>2384</v>
      </c>
      <c r="D31" s="90">
        <f>SUM(D17:D30)</f>
        <v>86646.7</v>
      </c>
      <c r="E31" s="91">
        <f t="shared" si="0"/>
        <v>0.934997652974787</v>
      </c>
      <c r="F31" s="37">
        <f>SUM(F17:F30)</f>
        <v>127</v>
      </c>
      <c r="G31" s="89">
        <f>SUM(G17:G30)</f>
        <v>126</v>
      </c>
      <c r="H31" s="90">
        <f>SUM(H17:H30)</f>
        <v>6023.8</v>
      </c>
      <c r="I31" s="91">
        <f t="shared" si="1"/>
        <v>0.06500234702521299</v>
      </c>
      <c r="J31" s="92">
        <f>SUM(J17:J30)</f>
        <v>3132</v>
      </c>
      <c r="K31" s="93">
        <f>SUM(K17:K30)</f>
        <v>2510</v>
      </c>
      <c r="L31" s="90">
        <f>SUM(L17:L30)</f>
        <v>92670.5</v>
      </c>
      <c r="M31" s="91">
        <f>L31/T31</f>
        <v>0.6721344720077485</v>
      </c>
      <c r="N31" s="37">
        <f>SUM(N17:N30)</f>
        <v>621</v>
      </c>
      <c r="O31" s="126">
        <f>SUM(O17:O30)</f>
        <v>455</v>
      </c>
      <c r="P31" s="89">
        <f>SUM(P17:P30)</f>
        <v>45204.44</v>
      </c>
      <c r="Q31" s="91">
        <f>P31/T31</f>
        <v>0.32786552799225155</v>
      </c>
      <c r="R31" s="37">
        <f>SUM(R17:R30)</f>
        <v>3753</v>
      </c>
      <c r="S31" s="93">
        <f>SUM(S17:S30)</f>
        <v>2965</v>
      </c>
      <c r="T31" s="89">
        <f>SUM(T17:T30)</f>
        <v>137874.94</v>
      </c>
      <c r="U31" s="91">
        <f t="shared" si="11"/>
        <v>0.5999005785371905</v>
      </c>
      <c r="V31" s="89">
        <f>SUM(V17:V30)</f>
        <v>993</v>
      </c>
      <c r="W31" s="90">
        <f>SUM(W17:W30)</f>
        <v>63728.51</v>
      </c>
      <c r="X31" s="91">
        <f t="shared" si="12"/>
        <v>0.2772858506289332</v>
      </c>
      <c r="Y31" s="89">
        <f aca="true" t="shared" si="13" ref="Y31:AD31">SUM(Y17:Y30)</f>
        <v>0</v>
      </c>
      <c r="Z31" s="93">
        <f t="shared" si="13"/>
        <v>0</v>
      </c>
      <c r="AA31" s="36">
        <f t="shared" si="13"/>
        <v>-0.2</v>
      </c>
      <c r="AB31" s="89">
        <f t="shared" si="13"/>
        <v>3753</v>
      </c>
      <c r="AC31" s="93">
        <f t="shared" si="13"/>
        <v>4336</v>
      </c>
      <c r="AD31" s="94">
        <f t="shared" si="13"/>
        <v>229829.65000000002</v>
      </c>
    </row>
    <row r="32" ht="13.5" thickTop="1"/>
    <row r="33" spans="1:6" ht="15" customHeight="1">
      <c r="A33" s="131" t="s">
        <v>52</v>
      </c>
      <c r="B33" s="95"/>
      <c r="C33" s="95"/>
      <c r="D33" s="95"/>
      <c r="E33" s="95"/>
      <c r="F33" s="95"/>
    </row>
    <row r="34" ht="12.75">
      <c r="A34" s="131" t="s">
        <v>54</v>
      </c>
    </row>
    <row r="36" spans="2:7" ht="12.75">
      <c r="B36" s="105"/>
      <c r="C36" s="105"/>
      <c r="F36" s="105"/>
      <c r="G36" s="105"/>
    </row>
    <row r="37" spans="6:7" ht="12.75">
      <c r="F37" s="105"/>
      <c r="G37" s="105"/>
    </row>
  </sheetData>
  <sheetProtection/>
  <mergeCells count="15">
    <mergeCell ref="A3:AD3"/>
    <mergeCell ref="A7:AD7"/>
    <mergeCell ref="AB11:AD11"/>
    <mergeCell ref="B12:AD12"/>
    <mergeCell ref="B13:U13"/>
    <mergeCell ref="V13:X15"/>
    <mergeCell ref="A12:A16"/>
    <mergeCell ref="AB13:AD13"/>
    <mergeCell ref="B14:M14"/>
    <mergeCell ref="N14:Q15"/>
    <mergeCell ref="AB14:AD14"/>
    <mergeCell ref="B15:E15"/>
    <mergeCell ref="F15:I15"/>
    <mergeCell ref="J15:M15"/>
    <mergeCell ref="Y14:AA14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47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2023-05-30T12:10:04Z</cp:lastPrinted>
  <dcterms:created xsi:type="dcterms:W3CDTF">2006-02-14T17:00:16Z</dcterms:created>
  <dcterms:modified xsi:type="dcterms:W3CDTF">2023-08-31T15:56:53Z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