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5772" windowWidth="20136" windowHeight="6288" activeTab="0"/>
  </bookViews>
  <sheets>
    <sheet name="Quadro 1" sheetId="1" r:id="rId1"/>
    <sheet name="Quadro 2" sheetId="2" r:id="rId2"/>
    <sheet name="Quadro 3" sheetId="3" r:id="rId3"/>
    <sheet name="Folha1" sheetId="4" r:id="rId4"/>
  </sheets>
  <externalReferences>
    <externalReference r:id="rId7"/>
  </externalReferences>
  <definedNames>
    <definedName name="_xlnm.Print_Area" localSheetId="0">'Quadro 1'!$A$1:$Q$19</definedName>
    <definedName name="_xlnm.Print_Area" localSheetId="1">'Quadro 2'!$A$1:$I$25</definedName>
    <definedName name="_xlnm.Print_Area" localSheetId="2">'Quadro 3'!$A$1:$K$25</definedName>
  </definedNames>
  <calcPr fullCalcOnLoad="1"/>
</workbook>
</file>

<file path=xl/sharedStrings.xml><?xml version="1.0" encoding="utf-8"?>
<sst xmlns="http://schemas.openxmlformats.org/spreadsheetml/2006/main" count="93" uniqueCount="38">
  <si>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</si>
  <si>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</si>
  <si>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</si>
  <si>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</si>
  <si>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</si>
  <si>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</si>
  <si>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</si>
  <si>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</si>
  <si>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</si>
  <si>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</si>
  <si>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</si>
  <si>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</si>
  <si>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</si>
  <si>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</si>
  <si>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</si>
  <si>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</si>
  <si>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</si>
  <si>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</si>
  <si>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</si>
  <si>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</si>
  <si>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</si>
  <si>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</si>
  <si>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</si>
  <si>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</si>
  <si>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</si>
  <si>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</si>
  <si>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</si>
  <si>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</si>
  <si>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</si>
  <si>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</si>
  <si>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ALTERAÇÕES</t>
  </si>
  <si>
    <t>BANCO MONTEPIO</t>
  </si>
  <si>
    <t>CAIXA GERAL DEPOSITOS</t>
  </si>
  <si>
    <t>ANO 2022</t>
  </si>
  <si>
    <t>ANO 2023</t>
  </si>
  <si>
    <t>QUADRO 1 - MAPA PRODUÇÃO DA LOCAÇÃO FINANCEIRA IMOBILIÁRIA - MARÇO 2023 / 2022</t>
  </si>
  <si>
    <t>QUADRO 2 - VALOR DA  PRODUÇÃO  IMOBILIÁRIA POR SEGMENTO DE MERCADO -  MARÇO 2023</t>
  </si>
  <si>
    <t>QUADRO 3 - VALOR DA  PRODUÇÃO  IMOBILIÁRIA POR SEGMENTO DE MERCADO  -  ACUMULADO MARÇO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</si>
</sst>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Continuous"/>
    </xf>
    <xf numFmtId="0" fontId="7" fillId="33" borderId="12" xfId="0" applyFont="1" applyFill="1" applyBorder="1" applyAlignment="1">
      <alignment horizontal="centerContinuous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5" fillId="33" borderId="25" xfId="53" applyFont="1" applyFill="1" applyBorder="1" applyAlignment="1">
      <alignment horizontal="center"/>
      <protection/>
    </xf>
    <xf numFmtId="0" fontId="7" fillId="33" borderId="26" xfId="53" applyFont="1" applyFill="1" applyBorder="1" applyAlignment="1">
      <alignment horizontal="center"/>
      <protection/>
    </xf>
    <xf numFmtId="0" fontId="12" fillId="36" borderId="27" xfId="53" applyFont="1" applyFill="1" applyBorder="1" applyAlignment="1">
      <alignment horizontal="center"/>
      <protection/>
    </xf>
    <xf numFmtId="0" fontId="12" fillId="36" borderId="28" xfId="53" applyFont="1" applyFill="1" applyBorder="1" applyAlignment="1">
      <alignment horizontal="center"/>
      <protection/>
    </xf>
    <xf numFmtId="0" fontId="1" fillId="36" borderId="29" xfId="53" applyFont="1" applyFill="1" applyBorder="1" applyAlignment="1">
      <alignment horizontal="center"/>
      <protection/>
    </xf>
    <xf numFmtId="0" fontId="12" fillId="36" borderId="30" xfId="53" applyFont="1" applyFill="1" applyBorder="1" applyAlignment="1">
      <alignment horizontal="center"/>
      <protection/>
    </xf>
    <xf numFmtId="0" fontId="1" fillId="36" borderId="31" xfId="53" applyFont="1" applyFill="1" applyBorder="1" applyAlignment="1">
      <alignment horizontal="center"/>
      <protection/>
    </xf>
    <xf numFmtId="0" fontId="1" fillId="36" borderId="32" xfId="53" applyFont="1" applyFill="1" applyBorder="1" applyAlignment="1">
      <alignment horizontal="center"/>
      <protection/>
    </xf>
    <xf numFmtId="0" fontId="17" fillId="0" borderId="0" xfId="53" applyFont="1">
      <alignment/>
      <protection/>
    </xf>
    <xf numFmtId="0" fontId="1" fillId="33" borderId="33" xfId="53" applyFont="1" applyFill="1" applyBorder="1" applyAlignment="1">
      <alignment horizontal="justify"/>
      <protection/>
    </xf>
    <xf numFmtId="3" fontId="0" fillId="0" borderId="19" xfId="53" applyNumberFormat="1" applyFont="1" applyBorder="1" applyAlignment="1">
      <alignment horizontal="right"/>
      <protection/>
    </xf>
    <xf numFmtId="9" fontId="0" fillId="0" borderId="20" xfId="53" applyNumberFormat="1" applyFont="1" applyBorder="1" applyAlignment="1">
      <alignment horizontal="right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34" xfId="53" applyNumberFormat="1" applyFont="1" applyBorder="1" applyAlignment="1">
      <alignment horizontal="right"/>
      <protection/>
    </xf>
    <xf numFmtId="3" fontId="0" fillId="0" borderId="18" xfId="53" applyNumberFormat="1" applyFont="1" applyBorder="1">
      <alignment/>
      <protection/>
    </xf>
    <xf numFmtId="3" fontId="1" fillId="0" borderId="35" xfId="53" applyNumberFormat="1" applyFont="1" applyBorder="1" applyAlignment="1">
      <alignment horizontal="right"/>
      <protection/>
    </xf>
    <xf numFmtId="0" fontId="1" fillId="33" borderId="36" xfId="53" applyFont="1" applyFill="1" applyBorder="1" applyAlignment="1">
      <alignment horizontal="justify"/>
      <protection/>
    </xf>
    <xf numFmtId="0" fontId="7" fillId="33" borderId="37" xfId="53" applyFont="1" applyFill="1" applyBorder="1" applyAlignment="1">
      <alignment horizontal="right"/>
      <protection/>
    </xf>
    <xf numFmtId="3" fontId="1" fillId="37" borderId="38" xfId="53" applyNumberFormat="1" applyFont="1" applyFill="1" applyBorder="1" applyAlignment="1">
      <alignment horizontal="right"/>
      <protection/>
    </xf>
    <xf numFmtId="3" fontId="1" fillId="37" borderId="39" xfId="53" applyNumberFormat="1" applyFont="1" applyFill="1" applyBorder="1" applyAlignment="1">
      <alignment horizontal="right"/>
      <protection/>
    </xf>
    <xf numFmtId="9" fontId="1" fillId="37" borderId="40" xfId="53" applyNumberFormat="1" applyFont="1" applyFill="1" applyBorder="1" applyAlignment="1">
      <alignment horizontal="right"/>
      <protection/>
    </xf>
    <xf numFmtId="3" fontId="1" fillId="37" borderId="41" xfId="53" applyNumberFormat="1" applyFont="1" applyFill="1" applyBorder="1" applyAlignment="1">
      <alignment horizontal="right"/>
      <protection/>
    </xf>
    <xf numFmtId="9" fontId="1" fillId="37" borderId="42" xfId="53" applyNumberFormat="1" applyFont="1" applyFill="1" applyBorder="1" applyAlignment="1">
      <alignment horizontal="right"/>
      <protection/>
    </xf>
    <xf numFmtId="3" fontId="1" fillId="37" borderId="43" xfId="53" applyNumberFormat="1" applyFont="1" applyFill="1" applyBorder="1" applyAlignment="1">
      <alignment horizontal="right"/>
      <protection/>
    </xf>
    <xf numFmtId="3" fontId="1" fillId="37" borderId="44" xfId="53" applyNumberFormat="1" applyFont="1" applyFill="1" applyBorder="1" applyAlignment="1">
      <alignment horizontal="right"/>
      <protection/>
    </xf>
    <xf numFmtId="0" fontId="1" fillId="33" borderId="17" xfId="53" applyFont="1" applyFill="1" applyBorder="1" applyAlignment="1">
      <alignment horizontal="justify"/>
      <protection/>
    </xf>
    <xf numFmtId="3" fontId="0" fillId="0" borderId="20" xfId="0" applyNumberFormat="1" applyFont="1" applyFill="1" applyBorder="1" applyAlignment="1">
      <alignment horizontal="right"/>
    </xf>
    <xf numFmtId="3" fontId="0" fillId="0" borderId="45" xfId="53" applyNumberFormat="1" applyFont="1" applyBorder="1" applyAlignment="1">
      <alignment horizontal="right"/>
      <protection/>
    </xf>
    <xf numFmtId="3" fontId="0" fillId="0" borderId="46" xfId="53" applyNumberFormat="1" applyFont="1" applyBorder="1" applyAlignment="1">
      <alignment horizontal="right"/>
      <protection/>
    </xf>
    <xf numFmtId="3" fontId="1" fillId="0" borderId="19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3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34" xfId="0" applyNumberFormat="1" applyFont="1" applyFill="1" applyBorder="1" applyAlignment="1">
      <alignment/>
    </xf>
    <xf numFmtId="0" fontId="7" fillId="33" borderId="47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6" borderId="27" xfId="53" applyFont="1" applyFill="1" applyBorder="1" applyAlignment="1">
      <alignment horizontal="center"/>
      <protection/>
    </xf>
    <xf numFmtId="3" fontId="0" fillId="0" borderId="20" xfId="53" applyNumberFormat="1" applyFont="1" applyBorder="1" applyAlignment="1">
      <alignment horizontal="right"/>
      <protection/>
    </xf>
    <xf numFmtId="3" fontId="1" fillId="37" borderId="40" xfId="53" applyNumberFormat="1" applyFont="1" applyFill="1" applyBorder="1" applyAlignment="1">
      <alignment horizontal="right"/>
      <protection/>
    </xf>
    <xf numFmtId="0" fontId="1" fillId="33" borderId="48" xfId="53" applyFont="1" applyFill="1" applyBorder="1" applyAlignment="1">
      <alignment horizontal="justify"/>
      <protection/>
    </xf>
    <xf numFmtId="3" fontId="0" fillId="0" borderId="46" xfId="53" applyNumberFormat="1" applyFont="1" applyBorder="1" applyAlignment="1">
      <alignment horizontal="right"/>
      <protection/>
    </xf>
    <xf numFmtId="9" fontId="1" fillId="37" borderId="49" xfId="0" applyNumberFormat="1" applyFont="1" applyFill="1" applyBorder="1" applyAlignment="1">
      <alignment horizontal="center" vertical="center"/>
    </xf>
    <xf numFmtId="9" fontId="1" fillId="37" borderId="38" xfId="0" applyNumberFormat="1" applyFont="1" applyFill="1" applyBorder="1" applyAlignment="1">
      <alignment horizontal="center" vertical="center"/>
    </xf>
    <xf numFmtId="9" fontId="1" fillId="37" borderId="43" xfId="0" applyNumberFormat="1" applyFont="1" applyFill="1" applyBorder="1" applyAlignment="1">
      <alignment horizontal="center" vertical="center"/>
    </xf>
    <xf numFmtId="9" fontId="1" fillId="37" borderId="50" xfId="0" applyNumberFormat="1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3" fontId="1" fillId="37" borderId="41" xfId="0" applyNumberFormat="1" applyFont="1" applyFill="1" applyBorder="1" applyAlignment="1">
      <alignment horizontal="center" vertical="center"/>
    </xf>
    <xf numFmtId="3" fontId="1" fillId="37" borderId="42" xfId="0" applyNumberFormat="1" applyFont="1" applyFill="1" applyBorder="1" applyAlignment="1">
      <alignment horizontal="center" vertical="center"/>
    </xf>
    <xf numFmtId="3" fontId="0" fillId="0" borderId="45" xfId="53" applyNumberFormat="1" applyFont="1" applyBorder="1" applyAlignment="1">
      <alignment horizontal="right"/>
      <protection/>
    </xf>
    <xf numFmtId="3" fontId="0" fillId="0" borderId="52" xfId="53" applyNumberFormat="1" applyFont="1" applyBorder="1">
      <alignment/>
      <protection/>
    </xf>
    <xf numFmtId="3" fontId="1" fillId="0" borderId="19" xfId="53" applyNumberFormat="1" applyFont="1" applyBorder="1">
      <alignment/>
      <protection/>
    </xf>
    <xf numFmtId="0" fontId="7" fillId="0" borderId="0" xfId="0" applyFont="1" applyAlignment="1">
      <alignment horizontal="center"/>
    </xf>
    <xf numFmtId="17" fontId="7" fillId="33" borderId="11" xfId="0" applyNumberFormat="1" applyFont="1" applyFill="1" applyBorder="1" applyAlignment="1">
      <alignment horizontal="center"/>
    </xf>
    <xf numFmtId="17" fontId="7" fillId="33" borderId="53" xfId="0" applyNumberFormat="1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54" xfId="0" applyNumberFormat="1" applyFont="1" applyFill="1" applyBorder="1" applyAlignment="1">
      <alignment horizontal="center"/>
    </xf>
    <xf numFmtId="17" fontId="7" fillId="33" borderId="55" xfId="0" applyNumberFormat="1" applyFont="1" applyFill="1" applyBorder="1" applyAlignment="1">
      <alignment horizontal="center"/>
    </xf>
    <xf numFmtId="17" fontId="7" fillId="33" borderId="56" xfId="0" applyNumberFormat="1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" fillId="0" borderId="61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6" fillId="33" borderId="62" xfId="53" applyFont="1" applyFill="1" applyBorder="1" applyAlignment="1">
      <alignment horizontal="center"/>
      <protection/>
    </xf>
    <xf numFmtId="0" fontId="16" fillId="33" borderId="63" xfId="53" applyFont="1" applyFill="1" applyBorder="1" applyAlignment="1">
      <alignment horizontal="center"/>
      <protection/>
    </xf>
    <xf numFmtId="0" fontId="1" fillId="33" borderId="64" xfId="53" applyFont="1" applyFill="1" applyBorder="1" applyAlignment="1">
      <alignment horizontal="center"/>
      <protection/>
    </xf>
    <xf numFmtId="0" fontId="14" fillId="33" borderId="65" xfId="53" applyFill="1" applyBorder="1" applyAlignment="1">
      <alignment/>
      <protection/>
    </xf>
    <xf numFmtId="0" fontId="1" fillId="33" borderId="66" xfId="53" applyFont="1" applyFill="1" applyBorder="1" applyAlignment="1">
      <alignment horizontal="center"/>
      <protection/>
    </xf>
    <xf numFmtId="0" fontId="1" fillId="33" borderId="67" xfId="53" applyFont="1" applyFill="1" applyBorder="1" applyAlignment="1">
      <alignment horizontal="center"/>
      <protection/>
    </xf>
    <xf numFmtId="0" fontId="1" fillId="33" borderId="68" xfId="53" applyFont="1" applyFill="1" applyBorder="1" applyAlignment="1">
      <alignment horizontal="center"/>
      <protection/>
    </xf>
    <xf numFmtId="0" fontId="1" fillId="33" borderId="62" xfId="53" applyFont="1" applyFill="1" applyBorder="1" applyAlignment="1">
      <alignment horizontal="center"/>
      <protection/>
    </xf>
    <xf numFmtId="0" fontId="14" fillId="33" borderId="63" xfId="53" applyFill="1" applyBorder="1" applyAlignment="1">
      <alignment horizontal="center"/>
      <protection/>
    </xf>
    <xf numFmtId="0" fontId="7" fillId="33" borderId="69" xfId="53" applyFont="1" applyFill="1" applyBorder="1" applyAlignment="1">
      <alignment horizontal="center"/>
      <protection/>
    </xf>
    <xf numFmtId="0" fontId="7" fillId="33" borderId="70" xfId="53" applyFont="1" applyFill="1" applyBorder="1" applyAlignment="1">
      <alignment horizontal="center"/>
      <protection/>
    </xf>
    <xf numFmtId="0" fontId="7" fillId="33" borderId="71" xfId="53" applyFont="1" applyFill="1" applyBorder="1" applyAlignment="1">
      <alignment horizontal="center"/>
      <protection/>
    </xf>
    <xf numFmtId="0" fontId="1" fillId="33" borderId="72" xfId="53" applyFont="1" applyFill="1" applyBorder="1" applyAlignment="1">
      <alignment horizontal="center"/>
      <protection/>
    </xf>
    <xf numFmtId="0" fontId="1" fillId="33" borderId="73" xfId="53" applyFont="1" applyFill="1" applyBorder="1" applyAlignment="1">
      <alignment horizontal="center"/>
      <protection/>
    </xf>
    <xf numFmtId="0" fontId="1" fillId="33" borderId="74" xfId="53" applyFont="1" applyFill="1" applyBorder="1" applyAlignment="1">
      <alignment horizontal="center"/>
      <protection/>
    </xf>
    <xf numFmtId="0" fontId="1" fillId="33" borderId="75" xfId="53" applyFont="1" applyFill="1" applyBorder="1" applyAlignment="1">
      <alignment horizont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Leasing/Estatistica/2023/MENSAL/2023%20-%20Mapas%20trabalho%20Mob.%20e%20Imob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b Mobiliario"/>
      <sheetName val="Mapa Trab Imobiliario"/>
      <sheetName val="Folh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67" zoomScaleNormal="67" zoomScalePageLayoutView="0" workbookViewId="0" topLeftCell="A6">
      <selection activeCell="J12" sqref="J12"/>
    </sheetView>
  </sheetViews>
  <sheetFormatPr defaultColWidth="9.140625" defaultRowHeight="12.75"/>
  <cols>
    <col min="1" max="1" width="41.421875" style="0" customWidth="1"/>
    <col min="2" max="2" width="6.7109375" style="0" customWidth="1"/>
    <col min="3" max="3" width="10.28125" style="0" customWidth="1"/>
    <col min="4" max="4" width="9.28125" style="0" customWidth="1"/>
    <col min="5" max="5" width="6.7109375" style="0" customWidth="1"/>
    <col min="6" max="6" width="10.140625" style="0" customWidth="1"/>
    <col min="7" max="7" width="8.421875" style="0" customWidth="1"/>
    <col min="8" max="8" width="10.421875" style="0" customWidth="1"/>
    <col min="9" max="9" width="8.42187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0039062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6:17" ht="22.5" customHeight="1" thickBot="1">
      <c r="P5" s="3" t="s">
        <v>1</v>
      </c>
      <c r="Q5" s="4"/>
    </row>
    <row r="6" spans="1:17" ht="18" customHeight="1" thickTop="1">
      <c r="A6" s="94" t="s">
        <v>2</v>
      </c>
      <c r="B6" s="88" t="s">
        <v>3</v>
      </c>
      <c r="C6" s="89"/>
      <c r="D6" s="89"/>
      <c r="E6" s="89"/>
      <c r="F6" s="89"/>
      <c r="G6" s="89"/>
      <c r="H6" s="90"/>
      <c r="I6" s="91" t="s">
        <v>4</v>
      </c>
      <c r="J6" s="92"/>
      <c r="K6" s="92"/>
      <c r="L6" s="92"/>
      <c r="M6" s="92"/>
      <c r="N6" s="92"/>
      <c r="O6" s="92"/>
      <c r="P6" s="92"/>
      <c r="Q6" s="93"/>
    </row>
    <row r="7" spans="1:17" ht="17.25">
      <c r="A7" s="95"/>
      <c r="B7" s="85">
        <v>44986</v>
      </c>
      <c r="C7" s="86"/>
      <c r="D7" s="87"/>
      <c r="E7" s="85">
        <v>44621</v>
      </c>
      <c r="F7" s="86"/>
      <c r="G7" s="87"/>
      <c r="H7" s="5" t="s">
        <v>5</v>
      </c>
      <c r="I7" s="85" t="s">
        <v>34</v>
      </c>
      <c r="J7" s="86"/>
      <c r="K7" s="87"/>
      <c r="L7" s="85" t="s">
        <v>33</v>
      </c>
      <c r="M7" s="86"/>
      <c r="N7" s="87"/>
      <c r="O7" s="6" t="s">
        <v>13</v>
      </c>
      <c r="P7" s="7" t="s">
        <v>6</v>
      </c>
      <c r="Q7" s="8"/>
    </row>
    <row r="8" spans="1:17" ht="17.25" customHeight="1">
      <c r="A8" s="96"/>
      <c r="B8" s="9" t="s">
        <v>7</v>
      </c>
      <c r="C8" s="10" t="s">
        <v>8</v>
      </c>
      <c r="D8" s="11" t="s">
        <v>9</v>
      </c>
      <c r="E8" s="9" t="s">
        <v>7</v>
      </c>
      <c r="F8" s="10" t="s">
        <v>8</v>
      </c>
      <c r="G8" s="11" t="s">
        <v>9</v>
      </c>
      <c r="H8" s="12" t="s">
        <v>8</v>
      </c>
      <c r="I8" s="9" t="s">
        <v>7</v>
      </c>
      <c r="J8" s="10" t="s">
        <v>8</v>
      </c>
      <c r="K8" s="11" t="s">
        <v>9</v>
      </c>
      <c r="L8" s="9" t="s">
        <v>7</v>
      </c>
      <c r="M8" s="10" t="s">
        <v>8</v>
      </c>
      <c r="N8" s="11" t="s">
        <v>9</v>
      </c>
      <c r="O8" s="12" t="s">
        <v>8</v>
      </c>
      <c r="P8" s="9" t="s">
        <v>7</v>
      </c>
      <c r="Q8" s="13" t="s">
        <v>8</v>
      </c>
    </row>
    <row r="9" spans="1:17" ht="24.75" customHeight="1">
      <c r="A9" s="14" t="s">
        <v>31</v>
      </c>
      <c r="B9" s="59">
        <f>'Quadro 2'!H13</f>
        <v>8</v>
      </c>
      <c r="C9" s="58">
        <f>'Quadro 2'!I13</f>
        <v>1646</v>
      </c>
      <c r="D9" s="17">
        <f aca="true" t="shared" si="0" ref="D9:D17">C9/B9</f>
        <v>205.75</v>
      </c>
      <c r="E9" s="15">
        <v>15</v>
      </c>
      <c r="F9" s="16">
        <v>2273</v>
      </c>
      <c r="G9" s="61">
        <f aca="true" t="shared" si="1" ref="G9:G17">F9/E9</f>
        <v>151.53333333333333</v>
      </c>
      <c r="H9" s="18">
        <f aca="true" t="shared" si="2" ref="H9:H17">(C9-F9)/F9</f>
        <v>-0.27584689837219534</v>
      </c>
      <c r="I9" s="19">
        <f>'Quadro 3'!J13</f>
        <v>23</v>
      </c>
      <c r="J9" s="20">
        <f>'Quadro 3'!K13</f>
        <v>4210</v>
      </c>
      <c r="K9" s="17">
        <f aca="true" t="shared" si="3" ref="K9:K17">J9/I9</f>
        <v>183.04347826086956</v>
      </c>
      <c r="L9" s="19">
        <v>41</v>
      </c>
      <c r="M9" s="20">
        <v>7528</v>
      </c>
      <c r="N9" s="55">
        <f aca="true" t="shared" si="4" ref="N9:N17">M9/L9</f>
        <v>183.609756097561</v>
      </c>
      <c r="O9" s="18">
        <v>1</v>
      </c>
      <c r="P9" s="21">
        <f aca="true" t="shared" si="5" ref="P9:P16">(I9/$I$17)</f>
        <v>0.05542168674698795</v>
      </c>
      <c r="Q9" s="22">
        <f aca="true" t="shared" si="6" ref="Q9:Q16">(J9/$J$17)</f>
        <v>0.026318635531908375</v>
      </c>
    </row>
    <row r="10" spans="1:17" ht="24.75" customHeight="1">
      <c r="A10" s="14" t="s">
        <v>28</v>
      </c>
      <c r="B10" s="59">
        <f>'Quadro 2'!H14</f>
        <v>28</v>
      </c>
      <c r="C10" s="58">
        <f>'Quadro 2'!I14</f>
        <v>7739</v>
      </c>
      <c r="D10" s="17">
        <f t="shared" si="0"/>
        <v>276.39285714285717</v>
      </c>
      <c r="E10" s="15">
        <v>34</v>
      </c>
      <c r="F10" s="16">
        <v>7618.3</v>
      </c>
      <c r="G10" s="61">
        <f t="shared" si="1"/>
        <v>224.06764705882352</v>
      </c>
      <c r="H10" s="18">
        <f t="shared" si="2"/>
        <v>0.01584342963653306</v>
      </c>
      <c r="I10" s="19">
        <f>'Quadro 3'!J14</f>
        <v>56</v>
      </c>
      <c r="J10" s="20">
        <f>'Quadro 3'!K14</f>
        <v>30025</v>
      </c>
      <c r="K10" s="17">
        <f t="shared" si="3"/>
        <v>536.1607142857143</v>
      </c>
      <c r="L10" s="19">
        <v>72</v>
      </c>
      <c r="M10" s="20">
        <v>16699.5</v>
      </c>
      <c r="N10" s="55">
        <f t="shared" si="4"/>
        <v>231.9375</v>
      </c>
      <c r="O10" s="18">
        <f aca="true" t="shared" si="7" ref="O10:O17">(J10-M10)/M10</f>
        <v>0.7979580226952903</v>
      </c>
      <c r="P10" s="21">
        <f t="shared" si="5"/>
        <v>0.13493975903614458</v>
      </c>
      <c r="Q10" s="22">
        <f t="shared" si="6"/>
        <v>0.18770000756426342</v>
      </c>
    </row>
    <row r="11" spans="1:17" ht="24.75" customHeight="1">
      <c r="A11" s="14" t="s">
        <v>10</v>
      </c>
      <c r="B11" s="59">
        <f>'Quadro 2'!H15</f>
        <v>3</v>
      </c>
      <c r="C11" s="58">
        <f>'Quadro 2'!I15</f>
        <v>407</v>
      </c>
      <c r="D11" s="17">
        <f t="shared" si="0"/>
        <v>135.66666666666666</v>
      </c>
      <c r="E11" s="15">
        <v>12</v>
      </c>
      <c r="F11" s="16">
        <v>4909</v>
      </c>
      <c r="G11" s="61">
        <f t="shared" si="1"/>
        <v>409.0833333333333</v>
      </c>
      <c r="H11" s="18">
        <f t="shared" si="2"/>
        <v>-0.9170910572418007</v>
      </c>
      <c r="I11" s="19">
        <f>'Quadro 3'!J15</f>
        <v>14</v>
      </c>
      <c r="J11" s="20">
        <f>'Quadro 3'!K15</f>
        <v>3997.7</v>
      </c>
      <c r="K11" s="17">
        <f t="shared" si="3"/>
        <v>285.55</v>
      </c>
      <c r="L11" s="19">
        <v>28</v>
      </c>
      <c r="M11" s="20">
        <v>9206</v>
      </c>
      <c r="N11" s="55">
        <f t="shared" si="4"/>
        <v>328.7857142857143</v>
      </c>
      <c r="O11" s="18">
        <f t="shared" si="7"/>
        <v>-0.5657505974364545</v>
      </c>
      <c r="P11" s="21">
        <f t="shared" si="5"/>
        <v>0.033734939759036145</v>
      </c>
      <c r="Q11" s="22">
        <f t="shared" si="6"/>
        <v>0.024991451132045154</v>
      </c>
    </row>
    <row r="12" spans="1:17" ht="24.75" customHeight="1">
      <c r="A12" s="14" t="s">
        <v>32</v>
      </c>
      <c r="B12" s="59">
        <f>'Quadro 2'!H16</f>
        <v>38</v>
      </c>
      <c r="C12" s="58">
        <f>'Quadro 2'!I16</f>
        <v>12988.3</v>
      </c>
      <c r="D12" s="17">
        <f t="shared" si="0"/>
        <v>341.7973684210526</v>
      </c>
      <c r="E12" s="15">
        <v>53</v>
      </c>
      <c r="F12" s="16">
        <v>25097</v>
      </c>
      <c r="G12" s="66">
        <f t="shared" si="1"/>
        <v>473.52830188679246</v>
      </c>
      <c r="H12" s="18">
        <f t="shared" si="2"/>
        <v>-0.48247599314659123</v>
      </c>
      <c r="I12" s="19">
        <f>'Quadro 3'!J16</f>
        <v>75</v>
      </c>
      <c r="J12" s="20">
        <f>'Quadro 3'!K16</f>
        <v>20025.6</v>
      </c>
      <c r="K12" s="17">
        <f t="shared" si="3"/>
        <v>267.008</v>
      </c>
      <c r="L12" s="19">
        <v>116</v>
      </c>
      <c r="M12" s="20">
        <v>43272</v>
      </c>
      <c r="N12" s="17">
        <f t="shared" si="4"/>
        <v>373.0344827586207</v>
      </c>
      <c r="O12" s="18">
        <f t="shared" si="7"/>
        <v>-0.5372157515252357</v>
      </c>
      <c r="P12" s="21">
        <f t="shared" si="5"/>
        <v>0.18072289156626506</v>
      </c>
      <c r="Q12" s="22">
        <f t="shared" si="6"/>
        <v>0.12518918472868987</v>
      </c>
    </row>
    <row r="13" spans="1:17" ht="24.75" customHeight="1">
      <c r="A13" s="14" t="s">
        <v>29</v>
      </c>
      <c r="B13" s="59">
        <f>'Quadro 2'!H17</f>
        <v>10</v>
      </c>
      <c r="C13" s="58">
        <f>'Quadro 2'!I17</f>
        <v>2788.351</v>
      </c>
      <c r="D13" s="17">
        <f t="shared" si="0"/>
        <v>278.8351</v>
      </c>
      <c r="E13" s="15">
        <v>17</v>
      </c>
      <c r="F13" s="16">
        <v>2055.531</v>
      </c>
      <c r="G13" s="66">
        <f t="shared" si="1"/>
        <v>120.91358823529411</v>
      </c>
      <c r="H13" s="18">
        <f t="shared" si="2"/>
        <v>0.3565112858915775</v>
      </c>
      <c r="I13" s="19">
        <f>'Quadro 3'!J17</f>
        <v>50</v>
      </c>
      <c r="J13" s="20">
        <f>'Quadro 3'!K17</f>
        <v>19495.4</v>
      </c>
      <c r="K13" s="17">
        <f t="shared" si="3"/>
        <v>389.908</v>
      </c>
      <c r="L13" s="19">
        <v>35</v>
      </c>
      <c r="M13" s="20">
        <v>4768.977</v>
      </c>
      <c r="N13" s="17">
        <f t="shared" si="4"/>
        <v>136.2564857142857</v>
      </c>
      <c r="O13" s="18">
        <f t="shared" si="7"/>
        <v>3.087962680465853</v>
      </c>
      <c r="P13" s="21">
        <f t="shared" si="5"/>
        <v>0.12048192771084337</v>
      </c>
      <c r="Q13" s="22">
        <f t="shared" si="6"/>
        <v>0.12187466203058588</v>
      </c>
    </row>
    <row r="14" spans="1:17" ht="24.75" customHeight="1">
      <c r="A14" s="14" t="s">
        <v>11</v>
      </c>
      <c r="B14" s="59">
        <f>'Quadro 2'!H18</f>
        <v>67</v>
      </c>
      <c r="C14" s="58">
        <f>'Quadro 2'!I18</f>
        <v>33007</v>
      </c>
      <c r="D14" s="17">
        <f t="shared" si="0"/>
        <v>492.64179104477614</v>
      </c>
      <c r="E14" s="15">
        <v>63</v>
      </c>
      <c r="F14" s="16">
        <v>50338</v>
      </c>
      <c r="G14" s="17">
        <f t="shared" si="1"/>
        <v>799.015873015873</v>
      </c>
      <c r="H14" s="18">
        <f t="shared" si="2"/>
        <v>-0.3442925821447018</v>
      </c>
      <c r="I14" s="19">
        <f>'Quadro 3'!J18</f>
        <v>154</v>
      </c>
      <c r="J14" s="20">
        <f>'Quadro 3'!K18</f>
        <v>73091</v>
      </c>
      <c r="K14" s="17">
        <f t="shared" si="3"/>
        <v>474.6168831168831</v>
      </c>
      <c r="L14" s="19">
        <v>156</v>
      </c>
      <c r="M14" s="20">
        <v>97327</v>
      </c>
      <c r="N14" s="17">
        <f t="shared" si="4"/>
        <v>623.8910256410256</v>
      </c>
      <c r="O14" s="18">
        <f t="shared" si="7"/>
        <v>-0.2490162031091064</v>
      </c>
      <c r="P14" s="21">
        <f t="shared" si="5"/>
        <v>0.3710843373493976</v>
      </c>
      <c r="Q14" s="22">
        <f t="shared" si="6"/>
        <v>0.4569252707037328</v>
      </c>
    </row>
    <row r="15" spans="1:17" ht="24.75" customHeight="1">
      <c r="A15" s="14" t="s">
        <v>27</v>
      </c>
      <c r="B15" s="59">
        <f>'Quadro 2'!H19</f>
        <v>0</v>
      </c>
      <c r="C15" s="58">
        <f>'Quadro 2'!I19</f>
        <v>0</v>
      </c>
      <c r="D15" s="17">
        <v>0</v>
      </c>
      <c r="E15" s="15">
        <v>0</v>
      </c>
      <c r="F15" s="16">
        <v>0</v>
      </c>
      <c r="G15" s="17">
        <v>0</v>
      </c>
      <c r="H15" s="18">
        <v>0</v>
      </c>
      <c r="I15" s="19">
        <f>'Quadro 3'!J19</f>
        <v>0</v>
      </c>
      <c r="J15" s="20">
        <f>'Quadro 3'!K19</f>
        <v>0</v>
      </c>
      <c r="K15" s="17">
        <v>0</v>
      </c>
      <c r="L15" s="19">
        <v>7</v>
      </c>
      <c r="M15" s="20">
        <v>1959</v>
      </c>
      <c r="N15" s="17">
        <f t="shared" si="4"/>
        <v>279.85714285714283</v>
      </c>
      <c r="O15" s="18">
        <f t="shared" si="7"/>
        <v>-1</v>
      </c>
      <c r="P15" s="21">
        <f t="shared" si="5"/>
        <v>0</v>
      </c>
      <c r="Q15" s="22">
        <f t="shared" si="6"/>
        <v>0</v>
      </c>
    </row>
    <row r="16" spans="1:17" ht="24.75" customHeight="1" thickBot="1">
      <c r="A16" s="14" t="s">
        <v>26</v>
      </c>
      <c r="B16" s="59">
        <f>'Quadro 2'!H20</f>
        <v>17</v>
      </c>
      <c r="C16" s="58">
        <f>'Quadro 2'!I20</f>
        <v>3273</v>
      </c>
      <c r="D16" s="17">
        <f t="shared" si="0"/>
        <v>192.52941176470588</v>
      </c>
      <c r="E16" s="15">
        <v>33</v>
      </c>
      <c r="F16" s="16">
        <v>8743</v>
      </c>
      <c r="G16" s="17">
        <f t="shared" si="1"/>
        <v>264.93939393939394</v>
      </c>
      <c r="H16" s="18">
        <f t="shared" si="2"/>
        <v>-0.6256433718403294</v>
      </c>
      <c r="I16" s="19">
        <f>'Quadro 3'!J20</f>
        <v>43</v>
      </c>
      <c r="J16" s="20">
        <f>'Quadro 3'!K20</f>
        <v>9118</v>
      </c>
      <c r="K16" s="17">
        <f t="shared" si="3"/>
        <v>212.04651162790697</v>
      </c>
      <c r="L16" s="19">
        <v>93</v>
      </c>
      <c r="M16" s="20">
        <v>26120</v>
      </c>
      <c r="N16" s="17">
        <f t="shared" si="4"/>
        <v>280.86021505376345</v>
      </c>
      <c r="O16" s="18">
        <f t="shared" si="7"/>
        <v>-0.6509188361408882</v>
      </c>
      <c r="P16" s="21">
        <f t="shared" si="5"/>
        <v>0.10361445783132531</v>
      </c>
      <c r="Q16" s="22">
        <f t="shared" si="6"/>
        <v>0.05700078830877448</v>
      </c>
    </row>
    <row r="17" spans="1:17" ht="34.5" customHeight="1" thickBot="1">
      <c r="A17" s="78" t="s">
        <v>12</v>
      </c>
      <c r="B17" s="79">
        <f>SUM(B9:B16)</f>
        <v>171</v>
      </c>
      <c r="C17" s="79">
        <f>SUM(C9:C16)</f>
        <v>61848.651</v>
      </c>
      <c r="D17" s="80">
        <f t="shared" si="0"/>
        <v>361.68801754385964</v>
      </c>
      <c r="E17" s="79">
        <f>SUM(E9:E16)</f>
        <v>227</v>
      </c>
      <c r="F17" s="79">
        <f>SUM(F9:F16)</f>
        <v>101033.831</v>
      </c>
      <c r="G17" s="79">
        <f t="shared" si="1"/>
        <v>445.0829559471366</v>
      </c>
      <c r="H17" s="74">
        <f t="shared" si="2"/>
        <v>-0.38784216744191363</v>
      </c>
      <c r="I17" s="79">
        <f>SUM(I9:I16)</f>
        <v>415</v>
      </c>
      <c r="J17" s="79">
        <f>SUM(J9:J16)</f>
        <v>159962.7</v>
      </c>
      <c r="K17" s="80">
        <f t="shared" si="3"/>
        <v>385.45228915662653</v>
      </c>
      <c r="L17" s="79">
        <f>SUM(L9:L16)</f>
        <v>548</v>
      </c>
      <c r="M17" s="79">
        <f>SUM(M9:M16)</f>
        <v>206880.477</v>
      </c>
      <c r="N17" s="80">
        <f t="shared" si="4"/>
        <v>377.5191186131387</v>
      </c>
      <c r="O17" s="75">
        <f t="shared" si="7"/>
        <v>-0.22678687559290575</v>
      </c>
      <c r="P17" s="76">
        <f>SUM(P9:P16)</f>
        <v>1</v>
      </c>
      <c r="Q17" s="77">
        <f>SUM(Q9:Q16)</f>
        <v>1</v>
      </c>
    </row>
    <row r="18" spans="1:17" ht="13.5" thickTop="1">
      <c r="A18" s="6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5"/>
      <c r="Q18" s="25"/>
    </row>
    <row r="19" ht="12.75">
      <c r="A19" s="63"/>
    </row>
    <row r="20" ht="12.75">
      <c r="A20" s="64"/>
    </row>
  </sheetData>
  <sheetProtection/>
  <mergeCells count="8">
    <mergeCell ref="A4:Q4"/>
    <mergeCell ref="B7:D7"/>
    <mergeCell ref="B6:H6"/>
    <mergeCell ref="E7:G7"/>
    <mergeCell ref="I7:K7"/>
    <mergeCell ref="L7:N7"/>
    <mergeCell ref="I6:Q6"/>
    <mergeCell ref="A6:A8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65" zoomScaleNormal="65" zoomScalePageLayoutView="0" workbookViewId="0" topLeftCell="A12">
      <selection activeCell="C18" sqref="C18"/>
    </sheetView>
  </sheetViews>
  <sheetFormatPr defaultColWidth="9.140625" defaultRowHeight="12.75"/>
  <cols>
    <col min="1" max="1" width="41.421875" style="27" customWidth="1"/>
    <col min="2" max="2" width="13.8515625" style="27" customWidth="1"/>
    <col min="3" max="3" width="15.7109375" style="27" customWidth="1"/>
    <col min="4" max="4" width="10.00390625" style="27" customWidth="1"/>
    <col min="5" max="5" width="13.8515625" style="27" customWidth="1"/>
    <col min="6" max="6" width="15.7109375" style="27" customWidth="1"/>
    <col min="7" max="7" width="9.8515625" style="27" customWidth="1"/>
    <col min="8" max="8" width="13.421875" style="27" customWidth="1"/>
    <col min="9" max="9" width="19.421875" style="27" customWidth="1"/>
    <col min="10" max="11" width="7.7109375" style="27" customWidth="1"/>
    <col min="12" max="12" width="10.7109375" style="27" customWidth="1"/>
    <col min="13" max="13" width="7.7109375" style="27" customWidth="1"/>
    <col min="14" max="14" width="10.8515625" style="27" customWidth="1"/>
    <col min="15" max="16384" width="9.140625" style="27" customWidth="1"/>
  </cols>
  <sheetData>
    <row r="2" spans="1:12" ht="27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26"/>
      <c r="K2" s="26"/>
      <c r="L2" s="26"/>
    </row>
    <row r="3" spans="1:12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9.25" customHeight="1">
      <c r="A4" s="99" t="s">
        <v>36</v>
      </c>
      <c r="B4" s="100"/>
      <c r="C4" s="100"/>
      <c r="D4" s="100"/>
      <c r="E4" s="100"/>
      <c r="F4" s="100"/>
      <c r="G4" s="100"/>
      <c r="H4" s="100"/>
      <c r="I4" s="100"/>
      <c r="J4" s="28"/>
      <c r="K4" s="28"/>
      <c r="L4" s="28"/>
    </row>
    <row r="5" spans="1:9" ht="23.25" customHeight="1">
      <c r="A5" s="100"/>
      <c r="B5" s="100"/>
      <c r="C5" s="100"/>
      <c r="D5" s="100"/>
      <c r="E5" s="100"/>
      <c r="F5" s="100"/>
      <c r="G5" s="100"/>
      <c r="H5" s="100"/>
      <c r="I5" s="100"/>
    </row>
    <row r="7" spans="2:5" ht="13.5">
      <c r="B7" s="60"/>
      <c r="E7" s="60"/>
    </row>
    <row r="8" spans="8:9" ht="15.75" thickBot="1">
      <c r="H8" s="97" t="s">
        <v>25</v>
      </c>
      <c r="I8" s="97"/>
    </row>
    <row r="9" spans="1:9" ht="29.25" thickBot="1" thickTop="1">
      <c r="A9" s="29"/>
      <c r="B9" s="110" t="s">
        <v>14</v>
      </c>
      <c r="C9" s="111"/>
      <c r="D9" s="111"/>
      <c r="E9" s="111"/>
      <c r="F9" s="111"/>
      <c r="G9" s="112"/>
      <c r="H9" s="103" t="s">
        <v>15</v>
      </c>
      <c r="I9" s="104"/>
    </row>
    <row r="10" spans="1:9" ht="18" customHeight="1">
      <c r="A10" s="30" t="s">
        <v>2</v>
      </c>
      <c r="B10" s="105" t="s">
        <v>16</v>
      </c>
      <c r="C10" s="106"/>
      <c r="D10" s="107"/>
      <c r="E10" s="105" t="s">
        <v>17</v>
      </c>
      <c r="F10" s="106"/>
      <c r="G10" s="107"/>
      <c r="H10" s="108" t="s">
        <v>18</v>
      </c>
      <c r="I10" s="109"/>
    </row>
    <row r="11" spans="1:9" ht="18.75" customHeight="1">
      <c r="A11" s="30"/>
      <c r="B11" s="113"/>
      <c r="C11" s="114"/>
      <c r="D11" s="115"/>
      <c r="E11" s="113" t="s">
        <v>19</v>
      </c>
      <c r="F11" s="114"/>
      <c r="G11" s="115"/>
      <c r="H11" s="101"/>
      <c r="I11" s="102"/>
    </row>
    <row r="12" spans="1:9" ht="23.25" customHeight="1" thickBot="1">
      <c r="A12" s="30"/>
      <c r="B12" s="31" t="s">
        <v>20</v>
      </c>
      <c r="C12" s="32" t="s">
        <v>21</v>
      </c>
      <c r="D12" s="33" t="s">
        <v>22</v>
      </c>
      <c r="E12" s="34" t="s">
        <v>20</v>
      </c>
      <c r="F12" s="32" t="s">
        <v>21</v>
      </c>
      <c r="G12" s="33" t="s">
        <v>22</v>
      </c>
      <c r="H12" s="35" t="s">
        <v>23</v>
      </c>
      <c r="I12" s="36" t="s">
        <v>21</v>
      </c>
    </row>
    <row r="13" spans="1:9" s="37" customFormat="1" ht="24.75" customHeight="1">
      <c r="A13" s="72" t="s">
        <v>31</v>
      </c>
      <c r="B13" s="56">
        <v>8</v>
      </c>
      <c r="C13" s="73">
        <v>1646</v>
      </c>
      <c r="D13" s="40">
        <f aca="true" t="shared" si="0" ref="D13:D21">C13/I13</f>
        <v>1</v>
      </c>
      <c r="E13" s="41">
        <v>0</v>
      </c>
      <c r="F13" s="39">
        <v>0</v>
      </c>
      <c r="G13" s="42">
        <f aca="true" t="shared" si="1" ref="G13:G21">F13/I13</f>
        <v>0</v>
      </c>
      <c r="H13" s="43">
        <f aca="true" t="shared" si="2" ref="H13:H21">B13+E13</f>
        <v>8</v>
      </c>
      <c r="I13" s="44">
        <f aca="true" t="shared" si="3" ref="I13:I20">C13+F13</f>
        <v>1646</v>
      </c>
    </row>
    <row r="14" spans="1:9" s="37" customFormat="1" ht="24.75" customHeight="1">
      <c r="A14" s="54" t="s">
        <v>28</v>
      </c>
      <c r="B14" s="56">
        <v>22</v>
      </c>
      <c r="C14" s="57">
        <v>7348</v>
      </c>
      <c r="D14" s="40">
        <f t="shared" si="0"/>
        <v>0.9494766765732007</v>
      </c>
      <c r="E14" s="41">
        <v>6</v>
      </c>
      <c r="F14" s="39">
        <v>391</v>
      </c>
      <c r="G14" s="42">
        <f t="shared" si="1"/>
        <v>0.05052332342679933</v>
      </c>
      <c r="H14" s="43">
        <f t="shared" si="2"/>
        <v>28</v>
      </c>
      <c r="I14" s="44">
        <f t="shared" si="3"/>
        <v>7739</v>
      </c>
    </row>
    <row r="15" spans="1:9" s="37" customFormat="1" ht="24.75" customHeight="1">
      <c r="A15" s="38" t="s">
        <v>24</v>
      </c>
      <c r="B15" s="56">
        <v>3</v>
      </c>
      <c r="C15" s="57">
        <v>407</v>
      </c>
      <c r="D15" s="40">
        <f t="shared" si="0"/>
        <v>1</v>
      </c>
      <c r="E15" s="41">
        <v>0</v>
      </c>
      <c r="F15" s="39">
        <v>0</v>
      </c>
      <c r="G15" s="42">
        <f t="shared" si="1"/>
        <v>0</v>
      </c>
      <c r="H15" s="43">
        <f t="shared" si="2"/>
        <v>3</v>
      </c>
      <c r="I15" s="44">
        <f t="shared" si="3"/>
        <v>407</v>
      </c>
    </row>
    <row r="16" spans="1:9" s="37" customFormat="1" ht="24.75" customHeight="1">
      <c r="A16" s="38" t="s">
        <v>32</v>
      </c>
      <c r="B16" s="56">
        <v>36</v>
      </c>
      <c r="C16" s="57">
        <v>12730</v>
      </c>
      <c r="D16" s="40">
        <f>C16/I16</f>
        <v>0.9801128708145024</v>
      </c>
      <c r="E16" s="41">
        <v>2</v>
      </c>
      <c r="F16" s="39">
        <v>258.3</v>
      </c>
      <c r="G16" s="42">
        <f>F16/I16</f>
        <v>0.019887129185497718</v>
      </c>
      <c r="H16" s="43">
        <f t="shared" si="2"/>
        <v>38</v>
      </c>
      <c r="I16" s="44">
        <f t="shared" si="3"/>
        <v>12988.3</v>
      </c>
    </row>
    <row r="17" spans="1:9" s="37" customFormat="1" ht="24.75" customHeight="1">
      <c r="A17" s="38" t="s">
        <v>29</v>
      </c>
      <c r="B17" s="56">
        <v>0</v>
      </c>
      <c r="C17" s="57">
        <v>0</v>
      </c>
      <c r="D17" s="40">
        <f t="shared" si="0"/>
        <v>0</v>
      </c>
      <c r="E17" s="41">
        <v>0</v>
      </c>
      <c r="F17" s="39">
        <v>0</v>
      </c>
      <c r="G17" s="42">
        <f t="shared" si="1"/>
        <v>0</v>
      </c>
      <c r="H17" s="43">
        <v>10</v>
      </c>
      <c r="I17" s="44">
        <v>2788.351</v>
      </c>
    </row>
    <row r="18" spans="1:9" s="37" customFormat="1" ht="24.75" customHeight="1">
      <c r="A18" s="38" t="s">
        <v>11</v>
      </c>
      <c r="B18" s="56">
        <v>62</v>
      </c>
      <c r="C18" s="57">
        <v>31594</v>
      </c>
      <c r="D18" s="40">
        <f t="shared" si="0"/>
        <v>0.9571908989002332</v>
      </c>
      <c r="E18" s="41">
        <v>5</v>
      </c>
      <c r="F18" s="39">
        <v>1413</v>
      </c>
      <c r="G18" s="42">
        <f t="shared" si="1"/>
        <v>0.04280910109976672</v>
      </c>
      <c r="H18" s="43">
        <f t="shared" si="2"/>
        <v>67</v>
      </c>
      <c r="I18" s="44">
        <f t="shared" si="3"/>
        <v>33007</v>
      </c>
    </row>
    <row r="19" spans="1:9" s="37" customFormat="1" ht="24.75" customHeight="1">
      <c r="A19" s="54" t="s">
        <v>27</v>
      </c>
      <c r="B19" s="56">
        <v>0</v>
      </c>
      <c r="C19" s="57">
        <v>0</v>
      </c>
      <c r="D19" s="40">
        <v>0</v>
      </c>
      <c r="E19" s="41">
        <v>0</v>
      </c>
      <c r="F19" s="39">
        <v>0</v>
      </c>
      <c r="G19" s="42">
        <v>0</v>
      </c>
      <c r="H19" s="43">
        <f t="shared" si="2"/>
        <v>0</v>
      </c>
      <c r="I19" s="44">
        <f t="shared" si="3"/>
        <v>0</v>
      </c>
    </row>
    <row r="20" spans="1:9" s="37" customFormat="1" ht="24.75" customHeight="1" thickBot="1">
      <c r="A20" s="45" t="s">
        <v>26</v>
      </c>
      <c r="B20" s="56">
        <v>15</v>
      </c>
      <c r="C20" s="57">
        <v>2953</v>
      </c>
      <c r="D20" s="40">
        <f>C20/I20</f>
        <v>0.9022303696914146</v>
      </c>
      <c r="E20" s="41">
        <v>2</v>
      </c>
      <c r="F20" s="39">
        <v>320</v>
      </c>
      <c r="G20" s="42">
        <f>F20/I20</f>
        <v>0.09776963030858539</v>
      </c>
      <c r="H20" s="43">
        <f t="shared" si="2"/>
        <v>17</v>
      </c>
      <c r="I20" s="44">
        <f t="shared" si="3"/>
        <v>3273</v>
      </c>
    </row>
    <row r="21" spans="1:9" ht="23.25" customHeight="1" thickBot="1">
      <c r="A21" s="46" t="s">
        <v>15</v>
      </c>
      <c r="B21" s="47">
        <f>SUM(B13:B20)</f>
        <v>146</v>
      </c>
      <c r="C21" s="48">
        <f>SUM(C13:C20)</f>
        <v>56678</v>
      </c>
      <c r="D21" s="49">
        <f t="shared" si="0"/>
        <v>0.9163983220911318</v>
      </c>
      <c r="E21" s="50">
        <f>SUM(E13:E20)</f>
        <v>15</v>
      </c>
      <c r="F21" s="48">
        <f>SUM(F13:F20)</f>
        <v>2382.3</v>
      </c>
      <c r="G21" s="51">
        <f t="shared" si="1"/>
        <v>0.03851822087437284</v>
      </c>
      <c r="H21" s="52">
        <f t="shared" si="2"/>
        <v>161</v>
      </c>
      <c r="I21" s="53">
        <f>SUM(I13:I20)</f>
        <v>61848.651</v>
      </c>
    </row>
    <row r="22" ht="14.25" thickTop="1"/>
    <row r="23" ht="13.5">
      <c r="I23" s="65"/>
    </row>
  </sheetData>
  <sheetProtection/>
  <mergeCells count="12">
    <mergeCell ref="B11:D11"/>
    <mergeCell ref="E11:G11"/>
    <mergeCell ref="H8:I8"/>
    <mergeCell ref="A2:I2"/>
    <mergeCell ref="A4:I4"/>
    <mergeCell ref="A5:I5"/>
    <mergeCell ref="H11:I11"/>
    <mergeCell ref="H9:I9"/>
    <mergeCell ref="B10:D10"/>
    <mergeCell ref="E10:G10"/>
    <mergeCell ref="H10:I10"/>
    <mergeCell ref="B9:G9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9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="65" zoomScaleNormal="65" zoomScalePageLayoutView="0" workbookViewId="0" topLeftCell="A12">
      <selection activeCell="K18" sqref="K18"/>
    </sheetView>
  </sheetViews>
  <sheetFormatPr defaultColWidth="9.140625" defaultRowHeight="12.75"/>
  <cols>
    <col min="1" max="1" width="41.421875" style="27" customWidth="1"/>
    <col min="2" max="2" width="13.8515625" style="27" customWidth="1"/>
    <col min="3" max="3" width="15.7109375" style="27" customWidth="1"/>
    <col min="4" max="4" width="10.00390625" style="27" customWidth="1"/>
    <col min="5" max="5" width="13.8515625" style="27" customWidth="1"/>
    <col min="6" max="6" width="15.7109375" style="27" customWidth="1"/>
    <col min="7" max="8" width="9.8515625" style="27" customWidth="1"/>
    <col min="9" max="9" width="12.00390625" style="27" customWidth="1"/>
    <col min="10" max="10" width="13.421875" style="27" customWidth="1"/>
    <col min="11" max="11" width="19.421875" style="27" customWidth="1"/>
    <col min="12" max="13" width="7.7109375" style="27" customWidth="1"/>
    <col min="14" max="14" width="10.7109375" style="27" customWidth="1"/>
    <col min="15" max="15" width="7.7109375" style="27" customWidth="1"/>
    <col min="16" max="16" width="10.8515625" style="27" customWidth="1"/>
    <col min="17" max="16384" width="9.140625" style="27" customWidth="1"/>
  </cols>
  <sheetData>
    <row r="2" spans="1:14" ht="27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26"/>
      <c r="M2" s="26"/>
      <c r="N2" s="26"/>
    </row>
    <row r="3" spans="1:14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9.25" customHeight="1">
      <c r="A4" s="99" t="s">
        <v>37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28"/>
      <c r="M4" s="28"/>
      <c r="N4" s="28"/>
    </row>
    <row r="5" spans="1:11" ht="23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7" spans="2:5" ht="13.5">
      <c r="B7" s="60"/>
      <c r="E7" s="60"/>
    </row>
    <row r="8" spans="10:11" ht="15.75" thickBot="1">
      <c r="J8" s="97" t="s">
        <v>25</v>
      </c>
      <c r="K8" s="97"/>
    </row>
    <row r="9" spans="1:11" ht="29.25" thickBot="1" thickTop="1">
      <c r="A9" s="29"/>
      <c r="B9" s="110" t="s">
        <v>14</v>
      </c>
      <c r="C9" s="111"/>
      <c r="D9" s="111"/>
      <c r="E9" s="111"/>
      <c r="F9" s="111"/>
      <c r="G9" s="112"/>
      <c r="H9" s="67"/>
      <c r="I9" s="67"/>
      <c r="J9" s="103" t="s">
        <v>15</v>
      </c>
      <c r="K9" s="104"/>
    </row>
    <row r="10" spans="1:11" ht="18" customHeight="1">
      <c r="A10" s="30" t="s">
        <v>2</v>
      </c>
      <c r="B10" s="105" t="s">
        <v>16</v>
      </c>
      <c r="C10" s="106"/>
      <c r="D10" s="107"/>
      <c r="E10" s="105" t="s">
        <v>17</v>
      </c>
      <c r="F10" s="106"/>
      <c r="G10" s="107"/>
      <c r="H10" s="108" t="s">
        <v>30</v>
      </c>
      <c r="I10" s="116"/>
      <c r="J10" s="108" t="s">
        <v>18</v>
      </c>
      <c r="K10" s="109"/>
    </row>
    <row r="11" spans="1:11" ht="18.75" customHeight="1">
      <c r="A11" s="30"/>
      <c r="B11" s="113"/>
      <c r="C11" s="114"/>
      <c r="D11" s="115"/>
      <c r="E11" s="113" t="s">
        <v>19</v>
      </c>
      <c r="F11" s="114"/>
      <c r="G11" s="115"/>
      <c r="H11" s="68"/>
      <c r="I11" s="68"/>
      <c r="J11" s="101"/>
      <c r="K11" s="102"/>
    </row>
    <row r="12" spans="1:11" ht="23.25" customHeight="1" thickBot="1">
      <c r="A12" s="30"/>
      <c r="B12" s="31" t="s">
        <v>20</v>
      </c>
      <c r="C12" s="32" t="s">
        <v>21</v>
      </c>
      <c r="D12" s="33" t="s">
        <v>22</v>
      </c>
      <c r="E12" s="34" t="s">
        <v>20</v>
      </c>
      <c r="F12" s="32" t="s">
        <v>21</v>
      </c>
      <c r="G12" s="33" t="s">
        <v>22</v>
      </c>
      <c r="H12" s="69" t="s">
        <v>23</v>
      </c>
      <c r="I12" s="33" t="s">
        <v>21</v>
      </c>
      <c r="J12" s="35" t="s">
        <v>23</v>
      </c>
      <c r="K12" s="36" t="s">
        <v>21</v>
      </c>
    </row>
    <row r="13" spans="1:11" s="37" customFormat="1" ht="24.75" customHeight="1">
      <c r="A13" s="72" t="s">
        <v>31</v>
      </c>
      <c r="B13" s="81">
        <v>22</v>
      </c>
      <c r="C13" s="57">
        <v>3830</v>
      </c>
      <c r="D13" s="40">
        <f aca="true" t="shared" si="0" ref="D13:D21">C13/K13</f>
        <v>0.9097387173396675</v>
      </c>
      <c r="E13" s="41">
        <v>1</v>
      </c>
      <c r="F13" s="39">
        <v>380</v>
      </c>
      <c r="G13" s="42">
        <f aca="true" t="shared" si="1" ref="G13:G21">F13/K13</f>
        <v>0.09026128266033254</v>
      </c>
      <c r="H13" s="41">
        <v>0</v>
      </c>
      <c r="I13" s="70">
        <v>0</v>
      </c>
      <c r="J13" s="43">
        <f>B13+E13+H13</f>
        <v>23</v>
      </c>
      <c r="K13" s="44">
        <f>C13+F13+I13</f>
        <v>4210</v>
      </c>
    </row>
    <row r="14" spans="1:11" s="37" customFormat="1" ht="24.75" customHeight="1">
      <c r="A14" s="54" t="s">
        <v>28</v>
      </c>
      <c r="B14" s="56">
        <v>48</v>
      </c>
      <c r="C14" s="57">
        <v>29432</v>
      </c>
      <c r="D14" s="40">
        <f t="shared" si="0"/>
        <v>0.9802497918401333</v>
      </c>
      <c r="E14" s="41">
        <v>8</v>
      </c>
      <c r="F14" s="39">
        <v>593</v>
      </c>
      <c r="G14" s="42">
        <f t="shared" si="1"/>
        <v>0.019750208159866778</v>
      </c>
      <c r="H14" s="41">
        <v>0</v>
      </c>
      <c r="I14" s="70">
        <v>0</v>
      </c>
      <c r="J14" s="43">
        <f aca="true" t="shared" si="2" ref="J14:J20">B14+E14+H14</f>
        <v>56</v>
      </c>
      <c r="K14" s="44">
        <f aca="true" t="shared" si="3" ref="K14:K20">C14+F14+I14</f>
        <v>30025</v>
      </c>
    </row>
    <row r="15" spans="1:11" s="37" customFormat="1" ht="24.75" customHeight="1">
      <c r="A15" s="38" t="s">
        <v>24</v>
      </c>
      <c r="B15" s="56">
        <v>14</v>
      </c>
      <c r="C15" s="57">
        <v>3997.7</v>
      </c>
      <c r="D15" s="40">
        <f t="shared" si="0"/>
        <v>1</v>
      </c>
      <c r="E15" s="41">
        <v>0</v>
      </c>
      <c r="F15" s="39">
        <v>0</v>
      </c>
      <c r="G15" s="42">
        <f t="shared" si="1"/>
        <v>0</v>
      </c>
      <c r="H15" s="41">
        <v>0</v>
      </c>
      <c r="I15" s="70">
        <v>0</v>
      </c>
      <c r="J15" s="43">
        <f t="shared" si="2"/>
        <v>14</v>
      </c>
      <c r="K15" s="44">
        <f t="shared" si="3"/>
        <v>3997.7</v>
      </c>
    </row>
    <row r="16" spans="1:11" s="37" customFormat="1" ht="24.75" customHeight="1">
      <c r="A16" s="38" t="s">
        <v>32</v>
      </c>
      <c r="B16" s="56">
        <v>70</v>
      </c>
      <c r="C16" s="57">
        <v>19261.3</v>
      </c>
      <c r="D16" s="40">
        <f>C16/K16</f>
        <v>0.9618338526685842</v>
      </c>
      <c r="E16" s="41">
        <v>5</v>
      </c>
      <c r="F16" s="39">
        <v>764.3</v>
      </c>
      <c r="G16" s="42">
        <f>F16/K16</f>
        <v>0.03816614733141579</v>
      </c>
      <c r="H16" s="41">
        <v>0</v>
      </c>
      <c r="I16" s="70">
        <v>0</v>
      </c>
      <c r="J16" s="43">
        <f t="shared" si="2"/>
        <v>75</v>
      </c>
      <c r="K16" s="44">
        <f t="shared" si="3"/>
        <v>20025.6</v>
      </c>
    </row>
    <row r="17" spans="1:11" s="37" customFormat="1" ht="24.75" customHeight="1">
      <c r="A17" s="38" t="s">
        <v>29</v>
      </c>
      <c r="B17" s="56">
        <v>0</v>
      </c>
      <c r="C17" s="57">
        <v>0</v>
      </c>
      <c r="D17" s="40">
        <v>0</v>
      </c>
      <c r="E17" s="41">
        <v>0</v>
      </c>
      <c r="F17" s="39">
        <v>0</v>
      </c>
      <c r="G17" s="42">
        <v>0</v>
      </c>
      <c r="H17" s="41">
        <v>0</v>
      </c>
      <c r="I17" s="70">
        <v>0</v>
      </c>
      <c r="J17" s="82">
        <v>50</v>
      </c>
      <c r="K17" s="83">
        <v>19495.4</v>
      </c>
    </row>
    <row r="18" spans="1:11" s="37" customFormat="1" ht="24.75" customHeight="1">
      <c r="A18" s="38" t="s">
        <v>11</v>
      </c>
      <c r="B18" s="56">
        <v>137</v>
      </c>
      <c r="C18" s="57">
        <v>70148</v>
      </c>
      <c r="D18" s="40">
        <f t="shared" si="0"/>
        <v>0.9597351247075563</v>
      </c>
      <c r="E18" s="41">
        <v>17</v>
      </c>
      <c r="F18" s="39">
        <v>2943</v>
      </c>
      <c r="G18" s="42">
        <f t="shared" si="1"/>
        <v>0.040264875292443665</v>
      </c>
      <c r="H18" s="41">
        <v>0</v>
      </c>
      <c r="I18" s="70">
        <v>0</v>
      </c>
      <c r="J18" s="43">
        <f t="shared" si="2"/>
        <v>154</v>
      </c>
      <c r="K18" s="44">
        <f t="shared" si="3"/>
        <v>73091</v>
      </c>
    </row>
    <row r="19" spans="1:11" s="37" customFormat="1" ht="24.75" customHeight="1">
      <c r="A19" s="54" t="s">
        <v>27</v>
      </c>
      <c r="B19" s="56">
        <v>0</v>
      </c>
      <c r="C19" s="57">
        <v>0</v>
      </c>
      <c r="D19" s="40">
        <v>0</v>
      </c>
      <c r="E19" s="41">
        <v>0</v>
      </c>
      <c r="F19" s="39">
        <v>0</v>
      </c>
      <c r="G19" s="42">
        <v>0</v>
      </c>
      <c r="H19" s="41">
        <v>0</v>
      </c>
      <c r="I19" s="70">
        <v>0</v>
      </c>
      <c r="J19" s="43">
        <v>0</v>
      </c>
      <c r="K19" s="44">
        <f t="shared" si="3"/>
        <v>0</v>
      </c>
    </row>
    <row r="20" spans="1:11" s="37" customFormat="1" ht="24.75" customHeight="1" thickBot="1">
      <c r="A20" s="45" t="s">
        <v>26</v>
      </c>
      <c r="B20" s="56">
        <v>35</v>
      </c>
      <c r="C20" s="57">
        <v>6994</v>
      </c>
      <c r="D20" s="40">
        <f>C20/K20</f>
        <v>0.7670541785479271</v>
      </c>
      <c r="E20" s="41">
        <v>8</v>
      </c>
      <c r="F20" s="39">
        <v>2124</v>
      </c>
      <c r="G20" s="42">
        <f>F20/K20</f>
        <v>0.23294582145207282</v>
      </c>
      <c r="H20" s="41">
        <v>0</v>
      </c>
      <c r="I20" s="70">
        <v>0</v>
      </c>
      <c r="J20" s="43">
        <f t="shared" si="2"/>
        <v>43</v>
      </c>
      <c r="K20" s="44">
        <f t="shared" si="3"/>
        <v>9118</v>
      </c>
    </row>
    <row r="21" spans="1:11" ht="23.25" customHeight="1" thickBot="1">
      <c r="A21" s="46" t="s">
        <v>15</v>
      </c>
      <c r="B21" s="47">
        <f>SUM(B13:B20)</f>
        <v>326</v>
      </c>
      <c r="C21" s="48">
        <f>SUM(C13:C20)</f>
        <v>133663</v>
      </c>
      <c r="D21" s="49">
        <f t="shared" si="0"/>
        <v>0.8355885465799214</v>
      </c>
      <c r="E21" s="50">
        <f>SUM(E13:E20)</f>
        <v>39</v>
      </c>
      <c r="F21" s="48">
        <f>SUM(F13:F20)</f>
        <v>6804.3</v>
      </c>
      <c r="G21" s="51">
        <f t="shared" si="1"/>
        <v>0.04253679138949267</v>
      </c>
      <c r="H21" s="50">
        <f>SUM(H13:H20)</f>
        <v>0</v>
      </c>
      <c r="I21" s="71">
        <f>SUM(I13:I20)</f>
        <v>0</v>
      </c>
      <c r="J21" s="52">
        <f>SUM(J13:J20)</f>
        <v>415</v>
      </c>
      <c r="K21" s="53">
        <f>SUM(K13:K20)</f>
        <v>159962.7</v>
      </c>
    </row>
    <row r="22" ht="14.25" thickTop="1"/>
    <row r="23" ht="13.5">
      <c r="K23" s="65"/>
    </row>
  </sheetData>
  <sheetProtection/>
  <mergeCells count="13">
    <mergeCell ref="A2:K2"/>
    <mergeCell ref="A4:K4"/>
    <mergeCell ref="A5:K5"/>
    <mergeCell ref="J8:K8"/>
    <mergeCell ref="B9:G9"/>
    <mergeCell ref="J9:K9"/>
    <mergeCell ref="B10:D10"/>
    <mergeCell ref="E10:G10"/>
    <mergeCell ref="J10:K10"/>
    <mergeCell ref="B11:D11"/>
    <mergeCell ref="E11:G11"/>
    <mergeCell ref="J11:K11"/>
    <mergeCell ref="H10:I10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83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2023-07-20T09:39:53Z</cp:lastPrinted>
  <dcterms:created xsi:type="dcterms:W3CDTF">2006-02-13T14:45:48Z</dcterms:created>
  <dcterms:modified xsi:type="dcterms:W3CDTF">2023-08-31T15:44:15Z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