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68" windowWidth="22128" windowHeight="6372" activeTab="0"/>
  </bookViews>
  <sheets>
    <sheet name="Quadro 1" sheetId="1" r:id="rId1"/>
    <sheet name="Quadro 2" sheetId="2" r:id="rId2"/>
    <sheet name="Quadro3" sheetId="3" r:id="rId3"/>
    <sheet name="Folha1" sheetId="4" r:id="rId4"/>
  </sheets>
  <definedNames>
    <definedName name="_xlnm.Print_Area" localSheetId="0">'Quadro 1'!$A$2:$U$31</definedName>
  </definedNames>
  <calcPr fullCalcOnLoad="1"/>
</workbook>
</file>

<file path=xl/sharedStrings.xml><?xml version="1.0" encoding="utf-8"?>
<sst xmlns="http://schemas.openxmlformats.org/spreadsheetml/2006/main" count="165" uniqueCount="53">
  <si>
    <t>A L F</t>
  </si>
  <si>
    <r>
      <t>(unid.:10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euro)</t>
    </r>
  </si>
  <si>
    <t>LOCADORAS</t>
  </si>
  <si>
    <t>VALOR MENSAL</t>
  </si>
  <si>
    <t>∆</t>
  </si>
  <si>
    <t>Quota</t>
  </si>
  <si>
    <t xml:space="preserve"> MÊS</t>
  </si>
  <si>
    <t xml:space="preserve"> ACUM.</t>
  </si>
  <si>
    <t xml:space="preserve"> Mercado</t>
  </si>
  <si>
    <t>Nº Cont.</t>
  </si>
  <si>
    <t>Valor</t>
  </si>
  <si>
    <t>V. Médio</t>
  </si>
  <si>
    <t>CAIXA C. CREDITO AGRICOLA</t>
  </si>
  <si>
    <t>CATERPILLAR</t>
  </si>
  <si>
    <t xml:space="preserve">MILLENNIUM BCP </t>
  </si>
  <si>
    <t xml:space="preserve">TOTAL       </t>
  </si>
  <si>
    <t xml:space="preserve">A L F </t>
  </si>
  <si>
    <t>VIATURAS</t>
  </si>
  <si>
    <t>EQUIPAMENTOS</t>
  </si>
  <si>
    <t xml:space="preserve">TOTAL </t>
  </si>
  <si>
    <t>LIGEIRAS</t>
  </si>
  <si>
    <t>PESADAS</t>
  </si>
  <si>
    <t>GERAL</t>
  </si>
  <si>
    <t xml:space="preserve">EMPRESAS </t>
  </si>
  <si>
    <t xml:space="preserve">PARTICULARES </t>
  </si>
  <si>
    <t>TOTAL VIATURS LIGEIRAS</t>
  </si>
  <si>
    <t>Nº.Viat</t>
  </si>
  <si>
    <t>Nº.Cont</t>
  </si>
  <si>
    <t>% E/P</t>
  </si>
  <si>
    <t>% L/P</t>
  </si>
  <si>
    <t>% V/E</t>
  </si>
  <si>
    <t>TOTAL  VIATURAS</t>
  </si>
  <si>
    <t>BBVA Portugal</t>
  </si>
  <si>
    <t>DE LANGE LANDEN</t>
  </si>
  <si>
    <t xml:space="preserve">BNP PARIBAS LEASE GROUP  </t>
  </si>
  <si>
    <t>NOVO BANCO</t>
  </si>
  <si>
    <t>BPI</t>
  </si>
  <si>
    <t>MONTEPIO CRÉDITO</t>
  </si>
  <si>
    <t>VALOR ACUMULADO ASSOCIADAS</t>
  </si>
  <si>
    <t>SANTANDER TOTTA</t>
  </si>
  <si>
    <t>BANKINTER</t>
  </si>
  <si>
    <t xml:space="preserve">NºVt </t>
  </si>
  <si>
    <t>EUROBIC</t>
  </si>
  <si>
    <t>ALTERAÇÕES</t>
  </si>
  <si>
    <t>BANCO MONTEPIO</t>
  </si>
  <si>
    <t>CAIXA GERAL DEPOSITOS</t>
  </si>
  <si>
    <t>ANO 2022</t>
  </si>
  <si>
    <t>ANO 2023</t>
  </si>
  <si>
    <t>QUADRO 1 - MAPA  PRODUÇÃO DA LOCAÇÃO MOBILIÁRIA - SETEMBRO 2023 / 2022</t>
  </si>
  <si>
    <t>QUADRO 3 - VALOR DA  PRODUÇÃO  MOBILIÁRIA POR SEGMENTO DE MERCADO E TIPO DE EQUIPAMENTO ACUMULADO -  SETEMBRO 2023</t>
  </si>
  <si>
    <t>TOTAL ACUMULADO - SETEMBRO 2023</t>
  </si>
  <si>
    <t>QUADRO 2 - VALOR DA  PRODUÇÃO  MOBILIÁRIA POR SEGMENTO DE MERCADO E TIPO DE EQUIPAMENTO MENSAL -  SETEMBRO 2023</t>
  </si>
  <si>
    <t>TOTAL MENSAL - SETEMBRO 2023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</si>
</sst>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Esc.&quot;;\-#,##0\ &quot;Esc.&quot;"/>
    <numFmt numFmtId="175" formatCode="#,##0\ &quot;Esc.&quot;;[Red]\-#,##0\ &quot;Esc.&quot;"/>
    <numFmt numFmtId="176" formatCode="#,##0.00\ &quot;Esc.&quot;;\-#,##0.00\ &quot;Esc.&quot;"/>
    <numFmt numFmtId="177" formatCode="#,##0.00\ &quot;Esc.&quot;;[Red]\-#,##0.00\ &quot;Esc.&quot;"/>
    <numFmt numFmtId="178" formatCode="_-* #,##0\ &quot;Esc.&quot;_-;\-* #,##0\ &quot;Esc.&quot;_-;_-* &quot;/&quot;\ &quot;Esc.&quot;_-;_-@_-"/>
    <numFmt numFmtId="179" formatCode="_-* #,##0\ _E_s_c_._-;\-* #,##0\ _E_s_c_._-;_-* &quot;/&quot;\ _E_s_c_._-;_-@_-"/>
    <numFmt numFmtId="180" formatCode="_-* #,##0.00\ &quot;Esc.&quot;_-;\-* #,##0.00\ &quot;Esc.&quot;_-;_-* &quot;/&quot;??\ &quot;Esc.&quot;_-;_-@_-"/>
    <numFmt numFmtId="181" formatCode="_-* #,##0.00\ _E_s_c_._-;\-* #,##0.00\ _E_s_c_._-;_-* &quot;/&quot;??\ _E_s_c_._-;_-@_-"/>
    <numFmt numFmtId="182" formatCode="0.0%"/>
    <numFmt numFmtId="183" formatCode="0.000%"/>
    <numFmt numFmtId="184" formatCode="#,##0\ [$€-1];[Red]\-#,##0\ [$€-1]"/>
    <numFmt numFmtId="185" formatCode="&quot;£&quot;#,##0;\-&quot;£&quot;#,##0"/>
    <numFmt numFmtId="186" formatCode="&quot;£&quot;#,##0;[Red]\-&quot;£&quot;#,##0"/>
    <numFmt numFmtId="187" formatCode="&quot;£&quot;#,##0.00;\-&quot;£&quot;#,##0.00"/>
    <numFmt numFmtId="188" formatCode="&quot;£&quot;#,##0.00;[Red]\-&quot;£&quot;#,##0.00"/>
    <numFmt numFmtId="189" formatCode="#,##0\ &quot;€&quot;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43"/>
        <bgColor indexed="43"/>
      </patternFill>
    </fill>
    <fill>
      <patternFill patternType="gray0625">
        <fgColor indexed="26"/>
        <bgColor indexed="26"/>
      </patternFill>
    </fill>
    <fill>
      <patternFill patternType="gray0625">
        <fgColor indexed="26"/>
        <bgColor indexed="43"/>
      </patternFill>
    </fill>
    <fill>
      <patternFill patternType="gray0625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43"/>
        <bgColor rgb="FFFFFF9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17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3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7" fontId="9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Continuous"/>
    </xf>
    <xf numFmtId="0" fontId="11" fillId="33" borderId="14" xfId="0" applyFont="1" applyFill="1" applyBorder="1" applyAlignment="1">
      <alignment/>
    </xf>
    <xf numFmtId="0" fontId="12" fillId="34" borderId="15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12" fillId="36" borderId="20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9" fontId="0" fillId="0" borderId="27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182" fontId="0" fillId="0" borderId="26" xfId="0" applyNumberFormat="1" applyFont="1" applyFill="1" applyBorder="1" applyAlignment="1">
      <alignment horizontal="center"/>
    </xf>
    <xf numFmtId="182" fontId="0" fillId="0" borderId="29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/>
    </xf>
    <xf numFmtId="9" fontId="0" fillId="0" borderId="31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horizontal="right"/>
    </xf>
    <xf numFmtId="3" fontId="6" fillId="37" borderId="33" xfId="0" applyNumberFormat="1" applyFont="1" applyFill="1" applyBorder="1" applyAlignment="1">
      <alignment horizontal="right"/>
    </xf>
    <xf numFmtId="3" fontId="6" fillId="37" borderId="34" xfId="0" applyNumberFormat="1" applyFont="1" applyFill="1" applyBorder="1" applyAlignment="1">
      <alignment horizontal="right"/>
    </xf>
    <xf numFmtId="3" fontId="6" fillId="37" borderId="35" xfId="0" applyNumberFormat="1" applyFont="1" applyFill="1" applyBorder="1" applyAlignment="1">
      <alignment horizontal="right"/>
    </xf>
    <xf numFmtId="3" fontId="6" fillId="37" borderId="36" xfId="0" applyNumberFormat="1" applyFont="1" applyFill="1" applyBorder="1" applyAlignment="1">
      <alignment horizontal="right"/>
    </xf>
    <xf numFmtId="9" fontId="6" fillId="37" borderId="37" xfId="0" applyNumberFormat="1" applyFont="1" applyFill="1" applyBorder="1" applyAlignment="1">
      <alignment horizontal="right"/>
    </xf>
    <xf numFmtId="3" fontId="6" fillId="37" borderId="38" xfId="0" applyNumberFormat="1" applyFont="1" applyFill="1" applyBorder="1" applyAlignment="1">
      <alignment horizontal="right"/>
    </xf>
    <xf numFmtId="3" fontId="6" fillId="37" borderId="39" xfId="0" applyNumberFormat="1" applyFont="1" applyFill="1" applyBorder="1" applyAlignment="1">
      <alignment/>
    </xf>
    <xf numFmtId="3" fontId="6" fillId="37" borderId="36" xfId="0" applyNumberFormat="1" applyFont="1" applyFill="1" applyBorder="1" applyAlignment="1">
      <alignment/>
    </xf>
    <xf numFmtId="3" fontId="6" fillId="37" borderId="35" xfId="0" applyNumberFormat="1" applyFont="1" applyFill="1" applyBorder="1" applyAlignment="1">
      <alignment/>
    </xf>
    <xf numFmtId="9" fontId="6" fillId="37" borderId="37" xfId="0" applyNumberFormat="1" applyFont="1" applyFill="1" applyBorder="1" applyAlignment="1">
      <alignment horizontal="center"/>
    </xf>
    <xf numFmtId="9" fontId="6" fillId="37" borderId="36" xfId="0" applyNumberFormat="1" applyFont="1" applyFill="1" applyBorder="1" applyAlignment="1">
      <alignment horizontal="center"/>
    </xf>
    <xf numFmtId="9" fontId="6" fillId="37" borderId="4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82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11" fillId="36" borderId="11" xfId="0" applyFont="1" applyFill="1" applyBorder="1" applyAlignment="1">
      <alignment/>
    </xf>
    <xf numFmtId="0" fontId="12" fillId="36" borderId="0" xfId="0" applyFont="1" applyFill="1" applyBorder="1" applyAlignment="1">
      <alignment horizontal="center"/>
    </xf>
    <xf numFmtId="0" fontId="12" fillId="36" borderId="41" xfId="0" applyFont="1" applyFill="1" applyBorder="1" applyAlignment="1">
      <alignment horizontal="center"/>
    </xf>
    <xf numFmtId="0" fontId="11" fillId="36" borderId="42" xfId="0" applyFont="1" applyFill="1" applyBorder="1" applyAlignment="1">
      <alignment/>
    </xf>
    <xf numFmtId="0" fontId="7" fillId="38" borderId="43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/>
    </xf>
    <xf numFmtId="0" fontId="7" fillId="38" borderId="44" xfId="0" applyFont="1" applyFill="1" applyBorder="1" applyAlignment="1">
      <alignment horizontal="center"/>
    </xf>
    <xf numFmtId="0" fontId="13" fillId="38" borderId="45" xfId="0" applyFont="1" applyFill="1" applyBorder="1" applyAlignment="1">
      <alignment horizontal="center"/>
    </xf>
    <xf numFmtId="0" fontId="7" fillId="38" borderId="46" xfId="0" applyFont="1" applyFill="1" applyBorder="1" applyAlignment="1">
      <alignment horizontal="center"/>
    </xf>
    <xf numFmtId="0" fontId="13" fillId="38" borderId="47" xfId="0" applyFont="1" applyFill="1" applyBorder="1" applyAlignment="1">
      <alignment horizontal="center"/>
    </xf>
    <xf numFmtId="0" fontId="7" fillId="38" borderId="48" xfId="0" applyFont="1" applyFill="1" applyBorder="1" applyAlignment="1">
      <alignment horizontal="center"/>
    </xf>
    <xf numFmtId="0" fontId="7" fillId="38" borderId="49" xfId="0" applyFont="1" applyFill="1" applyBorder="1" applyAlignment="1">
      <alignment horizontal="center"/>
    </xf>
    <xf numFmtId="0" fontId="13" fillId="38" borderId="49" xfId="0" applyFont="1" applyFill="1" applyBorder="1" applyAlignment="1">
      <alignment horizontal="center"/>
    </xf>
    <xf numFmtId="0" fontId="7" fillId="38" borderId="47" xfId="0" applyFont="1" applyFill="1" applyBorder="1" applyAlignment="1">
      <alignment horizontal="center"/>
    </xf>
    <xf numFmtId="9" fontId="13" fillId="38" borderId="50" xfId="0" applyNumberFormat="1" applyFont="1" applyFill="1" applyBorder="1" applyAlignment="1">
      <alignment horizontal="center"/>
    </xf>
    <xf numFmtId="0" fontId="7" fillId="38" borderId="51" xfId="0" applyFont="1" applyFill="1" applyBorder="1" applyAlignment="1">
      <alignment horizontal="center"/>
    </xf>
    <xf numFmtId="3" fontId="0" fillId="0" borderId="52" xfId="0" applyNumberFormat="1" applyFont="1" applyFill="1" applyBorder="1" applyAlignment="1">
      <alignment/>
    </xf>
    <xf numFmtId="9" fontId="6" fillId="0" borderId="53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5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0" fontId="6" fillId="36" borderId="55" xfId="0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9" fontId="0" fillId="0" borderId="2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9" fontId="6" fillId="0" borderId="25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6" fillId="36" borderId="58" xfId="0" applyFont="1" applyFill="1" applyBorder="1" applyAlignment="1">
      <alignment/>
    </xf>
    <xf numFmtId="3" fontId="0" fillId="0" borderId="46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0" fontId="4" fillId="36" borderId="32" xfId="0" applyFont="1" applyFill="1" applyBorder="1" applyAlignment="1">
      <alignment horizontal="right"/>
    </xf>
    <xf numFmtId="3" fontId="6" fillId="37" borderId="36" xfId="0" applyNumberFormat="1" applyFont="1" applyFill="1" applyBorder="1" applyAlignment="1">
      <alignment horizontal="right"/>
    </xf>
    <xf numFmtId="3" fontId="6" fillId="37" borderId="33" xfId="0" applyNumberFormat="1" applyFont="1" applyFill="1" applyBorder="1" applyAlignment="1">
      <alignment/>
    </xf>
    <xf numFmtId="3" fontId="6" fillId="37" borderId="60" xfId="0" applyNumberFormat="1" applyFont="1" applyFill="1" applyBorder="1" applyAlignment="1">
      <alignment/>
    </xf>
    <xf numFmtId="9" fontId="6" fillId="37" borderId="39" xfId="0" applyNumberFormat="1" applyFont="1" applyFill="1" applyBorder="1" applyAlignment="1">
      <alignment/>
    </xf>
    <xf numFmtId="3" fontId="6" fillId="37" borderId="61" xfId="0" applyNumberFormat="1" applyFont="1" applyFill="1" applyBorder="1" applyAlignment="1">
      <alignment/>
    </xf>
    <xf numFmtId="3" fontId="6" fillId="37" borderId="34" xfId="0" applyNumberFormat="1" applyFont="1" applyFill="1" applyBorder="1" applyAlignment="1">
      <alignment/>
    </xf>
    <xf numFmtId="3" fontId="6" fillId="37" borderId="4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9" fontId="0" fillId="0" borderId="25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57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37" borderId="55" xfId="0" applyFont="1" applyFill="1" applyBorder="1" applyAlignment="1">
      <alignment/>
    </xf>
    <xf numFmtId="9" fontId="0" fillId="0" borderId="0" xfId="0" applyNumberFormat="1" applyAlignment="1">
      <alignment/>
    </xf>
    <xf numFmtId="0" fontId="6" fillId="33" borderId="55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6" fillId="0" borderId="62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9" fontId="0" fillId="0" borderId="64" xfId="0" applyNumberFormat="1" applyFont="1" applyFill="1" applyBorder="1" applyAlignment="1">
      <alignment horizontal="center"/>
    </xf>
    <xf numFmtId="3" fontId="0" fillId="0" borderId="65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9" fontId="0" fillId="0" borderId="63" xfId="0" applyNumberFormat="1" applyFont="1" applyBorder="1" applyAlignment="1">
      <alignment/>
    </xf>
    <xf numFmtId="3" fontId="6" fillId="0" borderId="67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 horizontal="right"/>
    </xf>
    <xf numFmtId="0" fontId="6" fillId="39" borderId="55" xfId="0" applyFont="1" applyFill="1" applyBorder="1" applyAlignment="1">
      <alignment/>
    </xf>
    <xf numFmtId="0" fontId="4" fillId="36" borderId="68" xfId="0" applyFont="1" applyFill="1" applyBorder="1" applyAlignment="1">
      <alignment/>
    </xf>
    <xf numFmtId="0" fontId="4" fillId="36" borderId="69" xfId="0" applyFont="1" applyFill="1" applyBorder="1" applyAlignment="1">
      <alignment/>
    </xf>
    <xf numFmtId="0" fontId="4" fillId="36" borderId="68" xfId="0" applyFont="1" applyFill="1" applyBorder="1" applyAlignment="1">
      <alignment horizontal="center" vertical="center"/>
    </xf>
    <xf numFmtId="0" fontId="7" fillId="38" borderId="50" xfId="0" applyFont="1" applyFill="1" applyBorder="1" applyAlignment="1">
      <alignment horizontal="center"/>
    </xf>
    <xf numFmtId="3" fontId="0" fillId="0" borderId="4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6" fillId="37" borderId="38" xfId="0" applyNumberFormat="1" applyFont="1" applyFill="1" applyBorder="1" applyAlignment="1">
      <alignment/>
    </xf>
    <xf numFmtId="0" fontId="13" fillId="38" borderId="43" xfId="0" applyFont="1" applyFill="1" applyBorder="1" applyAlignment="1">
      <alignment horizontal="center"/>
    </xf>
    <xf numFmtId="3" fontId="6" fillId="0" borderId="52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0" fontId="4" fillId="36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6" fillId="0" borderId="67" xfId="0" applyNumberFormat="1" applyFont="1" applyFill="1" applyBorder="1" applyAlignment="1">
      <alignment horizontal="right"/>
    </xf>
    <xf numFmtId="3" fontId="6" fillId="0" borderId="62" xfId="0" applyNumberFormat="1" applyFont="1" applyFill="1" applyBorder="1" applyAlignment="1">
      <alignment horizontal="right"/>
    </xf>
    <xf numFmtId="0" fontId="8" fillId="36" borderId="68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9" fontId="13" fillId="38" borderId="47" xfId="0" applyNumberFormat="1" applyFont="1" applyFill="1" applyBorder="1" applyAlignment="1">
      <alignment horizontal="center"/>
    </xf>
    <xf numFmtId="0" fontId="7" fillId="38" borderId="70" xfId="0" applyFont="1" applyFill="1" applyBorder="1" applyAlignment="1">
      <alignment horizontal="center"/>
    </xf>
    <xf numFmtId="3" fontId="0" fillId="0" borderId="2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7" fillId="38" borderId="71" xfId="0" applyFont="1" applyFill="1" applyBorder="1" applyAlignment="1">
      <alignment horizontal="center"/>
    </xf>
    <xf numFmtId="0" fontId="13" fillId="38" borderId="72" xfId="0" applyFont="1" applyFill="1" applyBorder="1" applyAlignment="1">
      <alignment horizontal="center"/>
    </xf>
    <xf numFmtId="3" fontId="0" fillId="0" borderId="73" xfId="0" applyNumberFormat="1" applyFont="1" applyFill="1" applyBorder="1" applyAlignment="1">
      <alignment/>
    </xf>
    <xf numFmtId="3" fontId="0" fillId="0" borderId="74" xfId="0" applyNumberFormat="1" applyFont="1" applyBorder="1" applyAlignment="1">
      <alignment/>
    </xf>
    <xf numFmtId="3" fontId="0" fillId="0" borderId="75" xfId="0" applyNumberFormat="1" applyFont="1" applyBorder="1" applyAlignment="1">
      <alignment/>
    </xf>
    <xf numFmtId="9" fontId="0" fillId="0" borderId="76" xfId="0" applyNumberFormat="1" applyFont="1" applyBorder="1" applyAlignment="1">
      <alignment/>
    </xf>
    <xf numFmtId="3" fontId="0" fillId="0" borderId="73" xfId="0" applyNumberFormat="1" applyFont="1" applyBorder="1" applyAlignment="1">
      <alignment/>
    </xf>
    <xf numFmtId="0" fontId="4" fillId="33" borderId="77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7" fontId="4" fillId="33" borderId="82" xfId="0" applyNumberFormat="1" applyFont="1" applyFill="1" applyBorder="1" applyAlignment="1">
      <alignment horizontal="center"/>
    </xf>
    <xf numFmtId="17" fontId="4" fillId="33" borderId="83" xfId="0" applyNumberFormat="1" applyFont="1" applyFill="1" applyBorder="1" applyAlignment="1">
      <alignment horizontal="center"/>
    </xf>
    <xf numFmtId="17" fontId="4" fillId="33" borderId="84" xfId="0" applyNumberFormat="1" applyFont="1" applyFill="1" applyBorder="1" applyAlignment="1">
      <alignment horizontal="center"/>
    </xf>
    <xf numFmtId="0" fontId="4" fillId="33" borderId="83" xfId="0" applyFont="1" applyFill="1" applyBorder="1" applyAlignment="1">
      <alignment horizontal="center"/>
    </xf>
    <xf numFmtId="0" fontId="4" fillId="33" borderId="85" xfId="0" applyFont="1" applyFill="1" applyBorder="1" applyAlignment="1">
      <alignment horizontal="center"/>
    </xf>
    <xf numFmtId="17" fontId="4" fillId="33" borderId="77" xfId="0" applyNumberFormat="1" applyFont="1" applyFill="1" applyBorder="1" applyAlignment="1">
      <alignment horizontal="center" vertical="center"/>
    </xf>
    <xf numFmtId="17" fontId="4" fillId="33" borderId="78" xfId="0" applyNumberFormat="1" applyFont="1" applyFill="1" applyBorder="1" applyAlignment="1">
      <alignment horizontal="center" vertical="center"/>
    </xf>
    <xf numFmtId="17" fontId="4" fillId="33" borderId="79" xfId="0" applyNumberFormat="1" applyFont="1" applyFill="1" applyBorder="1" applyAlignment="1">
      <alignment horizontal="center" vertical="center"/>
    </xf>
    <xf numFmtId="17" fontId="4" fillId="33" borderId="80" xfId="0" applyNumberFormat="1" applyFont="1" applyFill="1" applyBorder="1" applyAlignment="1">
      <alignment horizontal="center" vertical="center"/>
    </xf>
    <xf numFmtId="17" fontId="4" fillId="33" borderId="81" xfId="0" applyNumberFormat="1" applyFont="1" applyFill="1" applyBorder="1" applyAlignment="1">
      <alignment horizontal="center" vertical="center"/>
    </xf>
    <xf numFmtId="17" fontId="4" fillId="33" borderId="17" xfId="0" applyNumberFormat="1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/>
    </xf>
    <xf numFmtId="0" fontId="4" fillId="33" borderId="86" xfId="0" applyFont="1" applyFill="1" applyBorder="1" applyAlignment="1">
      <alignment horizontal="center"/>
    </xf>
    <xf numFmtId="0" fontId="4" fillId="33" borderId="8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6" fillId="36" borderId="87" xfId="0" applyFont="1" applyFill="1" applyBorder="1" applyAlignment="1">
      <alignment horizontal="center"/>
    </xf>
    <xf numFmtId="0" fontId="6" fillId="36" borderId="88" xfId="0" applyFont="1" applyFill="1" applyBorder="1" applyAlignment="1">
      <alignment horizontal="center"/>
    </xf>
    <xf numFmtId="0" fontId="6" fillId="36" borderId="89" xfId="0" applyFont="1" applyFill="1" applyBorder="1" applyAlignment="1">
      <alignment horizontal="center"/>
    </xf>
    <xf numFmtId="0" fontId="10" fillId="36" borderId="87" xfId="0" applyFont="1" applyFill="1" applyBorder="1" applyAlignment="1">
      <alignment horizontal="center"/>
    </xf>
    <xf numFmtId="0" fontId="10" fillId="36" borderId="88" xfId="0" applyFont="1" applyFill="1" applyBorder="1" applyAlignment="1">
      <alignment horizontal="center"/>
    </xf>
    <xf numFmtId="0" fontId="10" fillId="36" borderId="89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8" fillId="36" borderId="90" xfId="0" applyFont="1" applyFill="1" applyBorder="1" applyAlignment="1">
      <alignment horizontal="center" vertical="center" wrapText="1"/>
    </xf>
    <xf numFmtId="0" fontId="8" fillId="36" borderId="68" xfId="0" applyFont="1" applyFill="1" applyBorder="1" applyAlignment="1">
      <alignment horizontal="center" vertical="center" wrapText="1"/>
    </xf>
    <xf numFmtId="0" fontId="8" fillId="36" borderId="69" xfId="0" applyFont="1" applyFill="1" applyBorder="1" applyAlignment="1">
      <alignment horizontal="center" vertical="center" wrapText="1"/>
    </xf>
    <xf numFmtId="0" fontId="8" fillId="36" borderId="91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92" xfId="0" applyFont="1" applyFill="1" applyBorder="1" applyAlignment="1">
      <alignment horizontal="center" vertical="center" wrapText="1"/>
    </xf>
    <xf numFmtId="0" fontId="8" fillId="36" borderId="80" xfId="0" applyFont="1" applyFill="1" applyBorder="1" applyAlignment="1">
      <alignment horizontal="center" vertical="center" wrapText="1"/>
    </xf>
    <xf numFmtId="0" fontId="8" fillId="36" borderId="81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36" borderId="91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54" xfId="0" applyFont="1" applyFill="1" applyBorder="1" applyAlignment="1">
      <alignment horizontal="center"/>
    </xf>
    <xf numFmtId="0" fontId="8" fillId="36" borderId="90" xfId="0" applyFont="1" applyFill="1" applyBorder="1" applyAlignment="1">
      <alignment horizontal="center"/>
    </xf>
    <xf numFmtId="0" fontId="8" fillId="36" borderId="68" xfId="0" applyFont="1" applyFill="1" applyBorder="1" applyAlignment="1">
      <alignment horizontal="center"/>
    </xf>
    <xf numFmtId="0" fontId="8" fillId="36" borderId="93" xfId="0" applyFont="1" applyFill="1" applyBorder="1" applyAlignment="1">
      <alignment horizontal="center"/>
    </xf>
    <xf numFmtId="0" fontId="4" fillId="36" borderId="90" xfId="0" applyFont="1" applyFill="1" applyBorder="1" applyAlignment="1">
      <alignment horizontal="center" vertical="center"/>
    </xf>
    <xf numFmtId="0" fontId="4" fillId="36" borderId="68" xfId="0" applyFont="1" applyFill="1" applyBorder="1" applyAlignment="1">
      <alignment horizontal="center" vertical="center"/>
    </xf>
    <xf numFmtId="0" fontId="4" fillId="36" borderId="69" xfId="0" applyFont="1" applyFill="1" applyBorder="1" applyAlignment="1">
      <alignment horizontal="center" vertical="center"/>
    </xf>
    <xf numFmtId="0" fontId="4" fillId="36" borderId="80" xfId="0" applyFont="1" applyFill="1" applyBorder="1" applyAlignment="1">
      <alignment horizontal="center" vertical="center"/>
    </xf>
    <xf numFmtId="0" fontId="4" fillId="36" borderId="81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94" xfId="0" applyFont="1" applyFill="1" applyBorder="1" applyAlignment="1">
      <alignment horizontal="center"/>
    </xf>
    <xf numFmtId="0" fontId="4" fillId="36" borderId="95" xfId="0" applyFont="1" applyFill="1" applyBorder="1" applyAlignment="1">
      <alignment horizontal="center"/>
    </xf>
    <xf numFmtId="0" fontId="4" fillId="36" borderId="96" xfId="0" applyFont="1" applyFill="1" applyBorder="1" applyAlignment="1">
      <alignment horizontal="center"/>
    </xf>
    <xf numFmtId="0" fontId="9" fillId="36" borderId="97" xfId="0" applyFont="1" applyFill="1" applyBorder="1" applyAlignment="1">
      <alignment horizontal="center"/>
    </xf>
    <xf numFmtId="0" fontId="9" fillId="36" borderId="98" xfId="0" applyFont="1" applyFill="1" applyBorder="1" applyAlignment="1">
      <alignment horizontal="center"/>
    </xf>
    <xf numFmtId="0" fontId="9" fillId="36" borderId="99" xfId="0" applyFont="1" applyFill="1" applyBorder="1" applyAlignment="1">
      <alignment horizontal="center"/>
    </xf>
    <xf numFmtId="0" fontId="6" fillId="0" borderId="100" xfId="0" applyFont="1" applyBorder="1" applyAlignment="1">
      <alignment horizontal="center"/>
    </xf>
    <xf numFmtId="0" fontId="8" fillId="36" borderId="94" xfId="0" applyFont="1" applyFill="1" applyBorder="1" applyAlignment="1">
      <alignment horizontal="center"/>
    </xf>
    <xf numFmtId="0" fontId="8" fillId="36" borderId="95" xfId="0" applyFont="1" applyFill="1" applyBorder="1" applyAlignment="1">
      <alignment horizontal="center"/>
    </xf>
    <xf numFmtId="0" fontId="0" fillId="36" borderId="95" xfId="0" applyFont="1" applyFill="1" applyBorder="1" applyAlignment="1">
      <alignment horizontal="center"/>
    </xf>
    <xf numFmtId="0" fontId="8" fillId="36" borderId="96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7"/>
  <sheetViews>
    <sheetView tabSelected="1" zoomScale="72" zoomScaleNormal="72" zoomScalePageLayoutView="0" workbookViewId="0" topLeftCell="A9">
      <selection activeCell="K16" sqref="K16"/>
    </sheetView>
  </sheetViews>
  <sheetFormatPr defaultColWidth="9.140625" defaultRowHeight="12.75"/>
  <cols>
    <col min="1" max="1" width="34.140625" style="0" customWidth="1"/>
    <col min="2" max="2" width="8.28125" style="0" customWidth="1"/>
    <col min="3" max="3" width="8.421875" style="0" customWidth="1"/>
    <col min="4" max="4" width="10.00390625" style="0" customWidth="1"/>
    <col min="5" max="5" width="9.00390625" style="0" customWidth="1"/>
    <col min="6" max="6" width="8.421875" style="0" customWidth="1"/>
    <col min="7" max="7" width="8.140625" style="0" customWidth="1"/>
    <col min="8" max="8" width="11.140625" style="0" customWidth="1"/>
    <col min="9" max="9" width="7.7109375" style="0" customWidth="1"/>
    <col min="10" max="10" width="9.00390625" style="0" customWidth="1"/>
    <col min="11" max="12" width="8.140625" style="0" customWidth="1"/>
    <col min="13" max="13" width="11.28125" style="0" customWidth="1"/>
    <col min="14" max="15" width="7.7109375" style="0" customWidth="1"/>
    <col min="16" max="16" width="7.28125" style="0" customWidth="1"/>
    <col min="17" max="17" width="10.7109375" style="0" customWidth="1"/>
    <col min="18" max="18" width="7.7109375" style="0" customWidth="1"/>
    <col min="19" max="19" width="9.7109375" style="0" customWidth="1"/>
    <col min="20" max="20" width="9.28125" style="0" customWidth="1"/>
    <col min="21" max="21" width="9.8515625" style="0" customWidth="1"/>
  </cols>
  <sheetData>
    <row r="2" spans="1:21" ht="31.5" customHeight="1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6.25" customHeight="1">
      <c r="A4" s="162" t="s">
        <v>48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</row>
    <row r="5" spans="20:21" ht="22.5" customHeight="1" thickBot="1">
      <c r="T5" s="3" t="s">
        <v>1</v>
      </c>
      <c r="U5" s="4"/>
    </row>
    <row r="6" spans="1:21" ht="18" thickTop="1">
      <c r="A6" s="5" t="s">
        <v>2</v>
      </c>
      <c r="B6" s="163" t="s">
        <v>3</v>
      </c>
      <c r="C6" s="164"/>
      <c r="D6" s="164"/>
      <c r="E6" s="164"/>
      <c r="F6" s="164"/>
      <c r="G6" s="164"/>
      <c r="H6" s="164"/>
      <c r="I6" s="164"/>
      <c r="J6" s="165"/>
      <c r="K6" s="166" t="s">
        <v>38</v>
      </c>
      <c r="L6" s="166"/>
      <c r="M6" s="166"/>
      <c r="N6" s="166"/>
      <c r="O6" s="166"/>
      <c r="P6" s="166"/>
      <c r="Q6" s="166"/>
      <c r="R6" s="166"/>
      <c r="S6" s="166"/>
      <c r="T6" s="166"/>
      <c r="U6" s="167"/>
    </row>
    <row r="7" spans="1:21" ht="21">
      <c r="A7" s="6"/>
      <c r="B7" s="168">
        <v>45170</v>
      </c>
      <c r="C7" s="169"/>
      <c r="D7" s="169"/>
      <c r="E7" s="170"/>
      <c r="F7" s="168">
        <v>44805</v>
      </c>
      <c r="G7" s="169"/>
      <c r="H7" s="169"/>
      <c r="I7" s="170"/>
      <c r="J7" s="7" t="s">
        <v>4</v>
      </c>
      <c r="K7" s="156" t="s">
        <v>47</v>
      </c>
      <c r="L7" s="157"/>
      <c r="M7" s="157"/>
      <c r="N7" s="158"/>
      <c r="O7" s="156" t="s">
        <v>46</v>
      </c>
      <c r="P7" s="157"/>
      <c r="Q7" s="157"/>
      <c r="R7" s="158"/>
      <c r="S7" s="8" t="s">
        <v>4</v>
      </c>
      <c r="T7" s="174" t="s">
        <v>5</v>
      </c>
      <c r="U7" s="175"/>
    </row>
    <row r="8" spans="1:21" ht="17.25">
      <c r="A8" s="6"/>
      <c r="B8" s="171"/>
      <c r="C8" s="172"/>
      <c r="D8" s="172"/>
      <c r="E8" s="173"/>
      <c r="F8" s="171"/>
      <c r="G8" s="172"/>
      <c r="H8" s="172"/>
      <c r="I8" s="173"/>
      <c r="J8" s="9" t="s">
        <v>6</v>
      </c>
      <c r="K8" s="159"/>
      <c r="L8" s="160"/>
      <c r="M8" s="160"/>
      <c r="N8" s="161"/>
      <c r="O8" s="159"/>
      <c r="P8" s="160"/>
      <c r="Q8" s="160"/>
      <c r="R8" s="161"/>
      <c r="S8" s="9" t="s">
        <v>7</v>
      </c>
      <c r="T8" s="176" t="s">
        <v>8</v>
      </c>
      <c r="U8" s="177"/>
    </row>
    <row r="9" spans="1:21" ht="17.25">
      <c r="A9" s="10"/>
      <c r="B9" s="11" t="s">
        <v>41</v>
      </c>
      <c r="C9" s="12" t="s">
        <v>9</v>
      </c>
      <c r="D9" s="12" t="s">
        <v>10</v>
      </c>
      <c r="E9" s="13" t="s">
        <v>11</v>
      </c>
      <c r="F9" s="11" t="s">
        <v>41</v>
      </c>
      <c r="G9" s="14" t="s">
        <v>9</v>
      </c>
      <c r="H9" s="14" t="s">
        <v>10</v>
      </c>
      <c r="I9" s="15" t="s">
        <v>11</v>
      </c>
      <c r="J9" s="16" t="s">
        <v>10</v>
      </c>
      <c r="K9" s="14" t="s">
        <v>41</v>
      </c>
      <c r="L9" s="14" t="s">
        <v>9</v>
      </c>
      <c r="M9" s="14" t="s">
        <v>10</v>
      </c>
      <c r="N9" s="15" t="s">
        <v>11</v>
      </c>
      <c r="O9" s="14" t="s">
        <v>41</v>
      </c>
      <c r="P9" s="14" t="s">
        <v>9</v>
      </c>
      <c r="Q9" s="14" t="s">
        <v>10</v>
      </c>
      <c r="R9" s="15" t="s">
        <v>11</v>
      </c>
      <c r="S9" s="17" t="s">
        <v>10</v>
      </c>
      <c r="T9" s="18" t="s">
        <v>9</v>
      </c>
      <c r="U9" s="19" t="s">
        <v>10</v>
      </c>
    </row>
    <row r="10" spans="1:21" ht="16.5" customHeight="1">
      <c r="A10" s="114" t="s">
        <v>44</v>
      </c>
      <c r="B10" s="20">
        <f>'Quadro 2'!Y17</f>
        <v>50</v>
      </c>
      <c r="C10" s="121">
        <f>'Quadro 2'!Z17</f>
        <v>44</v>
      </c>
      <c r="D10" s="21">
        <f>'Quadro 2'!AA17</f>
        <v>2520</v>
      </c>
      <c r="E10" s="22">
        <f>D10/C10</f>
        <v>57.27272727272727</v>
      </c>
      <c r="F10" s="20">
        <v>57</v>
      </c>
      <c r="G10" s="121">
        <v>52</v>
      </c>
      <c r="H10" s="125">
        <v>2129</v>
      </c>
      <c r="I10" s="22">
        <f>H10/G10</f>
        <v>40.94230769230769</v>
      </c>
      <c r="J10" s="24">
        <f>(D10-H10)/H10</f>
        <v>0.18365429779239079</v>
      </c>
      <c r="K10" s="23">
        <f>Quadro3!AB17</f>
        <v>517</v>
      </c>
      <c r="L10" s="121">
        <f>Quadro3!AC17</f>
        <v>479</v>
      </c>
      <c r="M10" s="123">
        <f>Quadro3!AD17</f>
        <v>24340</v>
      </c>
      <c r="N10" s="22">
        <f>M10/L10</f>
        <v>50.81419624217119</v>
      </c>
      <c r="O10" s="23">
        <v>484</v>
      </c>
      <c r="P10" s="25">
        <v>445</v>
      </c>
      <c r="Q10" s="116">
        <v>19887.5</v>
      </c>
      <c r="R10" s="29">
        <f>Q10/P10</f>
        <v>44.69101123595506</v>
      </c>
      <c r="S10" s="24">
        <f>(M10-Q10)/Q10</f>
        <v>0.22388434946574481</v>
      </c>
      <c r="T10" s="27">
        <f aca="true" t="shared" si="0" ref="T10:T23">(L10/$L$24)</f>
        <v>0.022134935304990756</v>
      </c>
      <c r="U10" s="28">
        <f aca="true" t="shared" si="1" ref="U10:U23">(M10/$M$24)</f>
        <v>0.017642142154042195</v>
      </c>
    </row>
    <row r="11" spans="1:21" ht="16.5" customHeight="1">
      <c r="A11" s="112" t="s">
        <v>40</v>
      </c>
      <c r="B11" s="20">
        <f>'Quadro 2'!Y18</f>
        <v>0</v>
      </c>
      <c r="C11" s="121">
        <f>'Quadro 2'!Z18</f>
        <v>0</v>
      </c>
      <c r="D11" s="125">
        <f>'Quadro 2'!AA18</f>
        <v>0</v>
      </c>
      <c r="E11" s="22">
        <v>0</v>
      </c>
      <c r="F11" s="20">
        <v>0</v>
      </c>
      <c r="G11" s="121">
        <v>0</v>
      </c>
      <c r="H11" s="125">
        <v>0</v>
      </c>
      <c r="I11" s="22">
        <v>0</v>
      </c>
      <c r="J11" s="24">
        <v>0</v>
      </c>
      <c r="K11" s="20">
        <f>Quadro3!AB18</f>
        <v>0</v>
      </c>
      <c r="L11" s="121">
        <f>Quadro3!AC18</f>
        <v>0</v>
      </c>
      <c r="M11" s="26">
        <f>Quadro3!AD18</f>
        <v>0</v>
      </c>
      <c r="N11" s="22">
        <v>0</v>
      </c>
      <c r="O11" s="20">
        <v>0</v>
      </c>
      <c r="P11" s="121">
        <v>0</v>
      </c>
      <c r="Q11" s="26">
        <v>0</v>
      </c>
      <c r="R11" s="29">
        <v>0</v>
      </c>
      <c r="S11" s="24">
        <v>0</v>
      </c>
      <c r="T11" s="27">
        <f t="shared" si="0"/>
        <v>0</v>
      </c>
      <c r="U11" s="28">
        <f t="shared" si="1"/>
        <v>0</v>
      </c>
    </row>
    <row r="12" spans="1:21" ht="16.5" customHeight="1">
      <c r="A12" s="114" t="s">
        <v>32</v>
      </c>
      <c r="B12" s="20">
        <f>'Quadro 2'!Y19</f>
        <v>0</v>
      </c>
      <c r="C12" s="121">
        <f>'Quadro 2'!Z19</f>
        <v>0</v>
      </c>
      <c r="D12" s="21">
        <f>'Quadro 2'!AA19</f>
        <v>0</v>
      </c>
      <c r="E12" s="22">
        <v>0</v>
      </c>
      <c r="F12" s="20">
        <v>0</v>
      </c>
      <c r="G12" s="121">
        <v>0</v>
      </c>
      <c r="H12" s="125">
        <v>0</v>
      </c>
      <c r="I12" s="22">
        <v>0</v>
      </c>
      <c r="J12" s="24">
        <v>0</v>
      </c>
      <c r="K12" s="23">
        <f>Quadro3!AB19</f>
        <v>0</v>
      </c>
      <c r="L12" s="121">
        <f>Quadro3!AC19</f>
        <v>0</v>
      </c>
      <c r="M12" s="123">
        <f>Quadro3!AD19</f>
        <v>0</v>
      </c>
      <c r="N12" s="22">
        <v>0</v>
      </c>
      <c r="O12" s="23">
        <v>0</v>
      </c>
      <c r="P12" s="25">
        <v>0</v>
      </c>
      <c r="Q12" s="116">
        <v>0</v>
      </c>
      <c r="R12" s="29">
        <v>0</v>
      </c>
      <c r="S12" s="24">
        <v>0</v>
      </c>
      <c r="T12" s="27">
        <f t="shared" si="0"/>
        <v>0</v>
      </c>
      <c r="U12" s="28">
        <f t="shared" si="1"/>
        <v>0</v>
      </c>
    </row>
    <row r="13" spans="1:21" ht="16.5" customHeight="1">
      <c r="A13" s="114" t="s">
        <v>34</v>
      </c>
      <c r="B13" s="20">
        <f>'Quadro 2'!Y20</f>
        <v>71</v>
      </c>
      <c r="C13" s="121">
        <f>'Quadro 2'!Z20</f>
        <v>162</v>
      </c>
      <c r="D13" s="125">
        <f>'Quadro 2'!AA20</f>
        <v>4925</v>
      </c>
      <c r="E13" s="22">
        <f aca="true" t="shared" si="2" ref="E13:E24">D13/C13</f>
        <v>30.401234567901234</v>
      </c>
      <c r="F13" s="20">
        <v>99</v>
      </c>
      <c r="G13" s="121">
        <v>233</v>
      </c>
      <c r="H13" s="125">
        <v>6883</v>
      </c>
      <c r="I13" s="22">
        <f aca="true" t="shared" si="3" ref="I13:I18">H13/G13</f>
        <v>29.540772532188843</v>
      </c>
      <c r="J13" s="24">
        <f aca="true" t="shared" si="4" ref="J13:J24">(D13-H13)/H13</f>
        <v>-0.2844689815487433</v>
      </c>
      <c r="K13" s="23">
        <f>Quadro3!AB20</f>
        <v>789</v>
      </c>
      <c r="L13" s="121">
        <f>Quadro3!AC20</f>
        <v>1935</v>
      </c>
      <c r="M13" s="123">
        <f>Quadro3!AD20</f>
        <v>48018.7</v>
      </c>
      <c r="N13" s="22">
        <f aca="true" t="shared" si="5" ref="N13:N24">M13/L13</f>
        <v>24.815865633074935</v>
      </c>
      <c r="O13" s="23">
        <v>920</v>
      </c>
      <c r="P13" s="25">
        <v>2171</v>
      </c>
      <c r="Q13" s="116">
        <v>55837.5</v>
      </c>
      <c r="R13" s="29">
        <f aca="true" t="shared" si="6" ref="R13:R18">Q13/P13</f>
        <v>25.719714417319206</v>
      </c>
      <c r="S13" s="24">
        <f aca="true" t="shared" si="7" ref="S13:S24">(M13-Q13)/Q13</f>
        <v>-0.1400277591224536</v>
      </c>
      <c r="T13" s="27">
        <f t="shared" si="0"/>
        <v>0.0894177449168207</v>
      </c>
      <c r="U13" s="28">
        <f t="shared" si="1"/>
        <v>0.03480496020757214</v>
      </c>
    </row>
    <row r="14" spans="1:21" ht="16.5" customHeight="1">
      <c r="A14" s="115" t="s">
        <v>36</v>
      </c>
      <c r="B14" s="20">
        <f>'Quadro 2'!Y21</f>
        <v>578</v>
      </c>
      <c r="C14" s="121">
        <f>'Quadro 2'!Z21</f>
        <v>613</v>
      </c>
      <c r="D14" s="125">
        <f>'Quadro 2'!AA21</f>
        <v>27418.4</v>
      </c>
      <c r="E14" s="22">
        <f t="shared" si="2"/>
        <v>44.728221859706366</v>
      </c>
      <c r="F14" s="20">
        <v>887</v>
      </c>
      <c r="G14" s="121">
        <v>903</v>
      </c>
      <c r="H14" s="125">
        <v>27324.699999999997</v>
      </c>
      <c r="I14" s="22">
        <f t="shared" si="3"/>
        <v>30.259911406423033</v>
      </c>
      <c r="J14" s="24">
        <f t="shared" si="4"/>
        <v>0.003429131884339238</v>
      </c>
      <c r="K14" s="23">
        <f>Quadro3!AB21</f>
        <v>4125</v>
      </c>
      <c r="L14" s="121">
        <f>Quadro3!AC21</f>
        <v>4405</v>
      </c>
      <c r="M14" s="123">
        <f>Quadro3!AD21</f>
        <v>221470.5</v>
      </c>
      <c r="N14" s="22">
        <f t="shared" si="5"/>
        <v>50.277071509648124</v>
      </c>
      <c r="O14" s="23">
        <v>3456</v>
      </c>
      <c r="P14" s="25">
        <v>3755</v>
      </c>
      <c r="Q14" s="116">
        <v>167767.5</v>
      </c>
      <c r="R14" s="29">
        <f t="shared" si="6"/>
        <v>44.67842876165113</v>
      </c>
      <c r="S14" s="24">
        <f t="shared" si="7"/>
        <v>0.32010371496267154</v>
      </c>
      <c r="T14" s="27">
        <f t="shared" si="0"/>
        <v>0.20355822550831792</v>
      </c>
      <c r="U14" s="28">
        <f t="shared" si="1"/>
        <v>0.1605264603092359</v>
      </c>
    </row>
    <row r="15" spans="1:21" ht="16.5" customHeight="1">
      <c r="A15" s="114" t="s">
        <v>12</v>
      </c>
      <c r="B15" s="20">
        <f>'Quadro 2'!Y22</f>
        <v>123</v>
      </c>
      <c r="C15" s="121">
        <f>'Quadro 2'!Z22</f>
        <v>149</v>
      </c>
      <c r="D15" s="21">
        <f>'Quadro 2'!AA22</f>
        <v>5421</v>
      </c>
      <c r="E15" s="22">
        <f t="shared" si="2"/>
        <v>36.38255033557047</v>
      </c>
      <c r="F15" s="20">
        <v>144</v>
      </c>
      <c r="G15" s="121">
        <v>175</v>
      </c>
      <c r="H15" s="125">
        <v>6220</v>
      </c>
      <c r="I15" s="22">
        <f t="shared" si="3"/>
        <v>35.542857142857144</v>
      </c>
      <c r="J15" s="24">
        <f t="shared" si="4"/>
        <v>-0.1284565916398714</v>
      </c>
      <c r="K15" s="23">
        <f>Quadro3!AB22</f>
        <v>1311</v>
      </c>
      <c r="L15" s="121">
        <f>Quadro3!AC22</f>
        <v>1576</v>
      </c>
      <c r="M15" s="123">
        <f>Quadro3!AD22</f>
        <v>80796</v>
      </c>
      <c r="N15" s="22">
        <f t="shared" si="5"/>
        <v>51.266497461928935</v>
      </c>
      <c r="O15" s="23">
        <v>1244</v>
      </c>
      <c r="P15" s="25">
        <v>1476</v>
      </c>
      <c r="Q15" s="116">
        <v>50603.9</v>
      </c>
      <c r="R15" s="29">
        <f t="shared" si="6"/>
        <v>34.28448509485095</v>
      </c>
      <c r="S15" s="24">
        <f t="shared" si="7"/>
        <v>0.5966358324160785</v>
      </c>
      <c r="T15" s="27">
        <f t="shared" si="0"/>
        <v>0.07282809611829945</v>
      </c>
      <c r="U15" s="28">
        <f t="shared" si="1"/>
        <v>0.05856263424313859</v>
      </c>
    </row>
    <row r="16" spans="1:21" ht="16.5" customHeight="1">
      <c r="A16" s="126" t="s">
        <v>45</v>
      </c>
      <c r="B16" s="20">
        <f>'Quadro 2'!Y23</f>
        <v>556</v>
      </c>
      <c r="C16" s="121">
        <f>'Quadro 2'!Z23</f>
        <v>420</v>
      </c>
      <c r="D16" s="21">
        <f>'Quadro 2'!AA23</f>
        <v>32959.2</v>
      </c>
      <c r="E16" s="22">
        <f t="shared" si="2"/>
        <v>78.47428571428571</v>
      </c>
      <c r="F16" s="20">
        <v>419</v>
      </c>
      <c r="G16" s="121">
        <v>374</v>
      </c>
      <c r="H16" s="125">
        <v>30877.300000000003</v>
      </c>
      <c r="I16" s="22">
        <f t="shared" si="3"/>
        <v>82.5596256684492</v>
      </c>
      <c r="J16" s="24">
        <f t="shared" si="4"/>
        <v>0.06742493676584396</v>
      </c>
      <c r="K16" s="23">
        <f>Quadro3!AB23</f>
        <v>5397</v>
      </c>
      <c r="L16" s="121">
        <f>Quadro3!AC23</f>
        <v>4042</v>
      </c>
      <c r="M16" s="123">
        <f>Quadro3!AD23</f>
        <v>350737.595</v>
      </c>
      <c r="N16" s="22">
        <f t="shared" si="5"/>
        <v>86.77327931716971</v>
      </c>
      <c r="O16" s="23">
        <v>3502</v>
      </c>
      <c r="P16" s="25">
        <v>3099</v>
      </c>
      <c r="Q16" s="116">
        <v>224619.7</v>
      </c>
      <c r="R16" s="29">
        <f t="shared" si="6"/>
        <v>72.48134882220072</v>
      </c>
      <c r="S16" s="24">
        <f t="shared" si="7"/>
        <v>0.5614729919058745</v>
      </c>
      <c r="T16" s="27">
        <f t="shared" si="0"/>
        <v>0.1867837338262477</v>
      </c>
      <c r="U16" s="28">
        <f t="shared" si="1"/>
        <v>0.25422196013791615</v>
      </c>
    </row>
    <row r="17" spans="1:21" ht="16.5" customHeight="1">
      <c r="A17" s="114" t="s">
        <v>13</v>
      </c>
      <c r="B17" s="20">
        <f>'Quadro 2'!Y24</f>
        <v>0</v>
      </c>
      <c r="C17" s="121">
        <f>'Quadro 2'!Z24</f>
        <v>4</v>
      </c>
      <c r="D17" s="125">
        <f>'Quadro 2'!AA24</f>
        <v>246</v>
      </c>
      <c r="E17" s="22">
        <f t="shared" si="2"/>
        <v>61.5</v>
      </c>
      <c r="F17" s="20">
        <v>0</v>
      </c>
      <c r="G17" s="121">
        <v>2</v>
      </c>
      <c r="H17" s="125">
        <v>243</v>
      </c>
      <c r="I17" s="22">
        <f t="shared" si="3"/>
        <v>121.5</v>
      </c>
      <c r="J17" s="24">
        <f t="shared" si="4"/>
        <v>0.012345679012345678</v>
      </c>
      <c r="K17" s="23">
        <f>Quadro3!AB24</f>
        <v>0</v>
      </c>
      <c r="L17" s="121">
        <f>Quadro3!AC24</f>
        <v>45</v>
      </c>
      <c r="M17" s="123">
        <f>Quadro3!AD24</f>
        <v>6085</v>
      </c>
      <c r="N17" s="22">
        <f t="shared" si="5"/>
        <v>135.22222222222223</v>
      </c>
      <c r="O17" s="23">
        <v>0</v>
      </c>
      <c r="P17" s="25">
        <v>41</v>
      </c>
      <c r="Q17" s="116">
        <v>5159</v>
      </c>
      <c r="R17" s="29">
        <f t="shared" si="6"/>
        <v>125.82926829268293</v>
      </c>
      <c r="S17" s="24">
        <f t="shared" si="7"/>
        <v>0.17949214964140336</v>
      </c>
      <c r="T17" s="27">
        <f t="shared" si="0"/>
        <v>0.0020794824399260627</v>
      </c>
      <c r="U17" s="28">
        <f t="shared" si="1"/>
        <v>0.004410535538510549</v>
      </c>
    </row>
    <row r="18" spans="1:21" ht="16.5" customHeight="1">
      <c r="A18" s="114" t="s">
        <v>33</v>
      </c>
      <c r="B18" s="20">
        <f>'Quadro 2'!Y25</f>
        <v>3</v>
      </c>
      <c r="C18" s="121">
        <f>'Quadro 2'!Z25</f>
        <v>53</v>
      </c>
      <c r="D18" s="125">
        <f>'Quadro 2'!AA25</f>
        <v>4151.215</v>
      </c>
      <c r="E18" s="22">
        <f t="shared" si="2"/>
        <v>78.32481132075472</v>
      </c>
      <c r="F18" s="20">
        <v>3</v>
      </c>
      <c r="G18" s="121">
        <v>52</v>
      </c>
      <c r="H18" s="125">
        <v>4346.545</v>
      </c>
      <c r="I18" s="22">
        <f t="shared" si="3"/>
        <v>83.58740384615385</v>
      </c>
      <c r="J18" s="24">
        <f t="shared" si="4"/>
        <v>-0.04493914131798933</v>
      </c>
      <c r="K18" s="23">
        <f>Quadro3!AB25</f>
        <v>41</v>
      </c>
      <c r="L18" s="121">
        <f>Quadro3!AC25</f>
        <v>349</v>
      </c>
      <c r="M18" s="123">
        <f>Quadro3!AD25</f>
        <v>37722.258</v>
      </c>
      <c r="N18" s="22">
        <f t="shared" si="5"/>
        <v>108.08669914040115</v>
      </c>
      <c r="O18" s="23">
        <v>3</v>
      </c>
      <c r="P18" s="25">
        <v>441</v>
      </c>
      <c r="Q18" s="116">
        <v>34705.577</v>
      </c>
      <c r="R18" s="29">
        <f t="shared" si="6"/>
        <v>78.69745351473922</v>
      </c>
      <c r="S18" s="24">
        <f t="shared" si="7"/>
        <v>0.08692208171614621</v>
      </c>
      <c r="T18" s="27">
        <f t="shared" si="0"/>
        <v>0.016127541589648797</v>
      </c>
      <c r="U18" s="28">
        <f t="shared" si="1"/>
        <v>0.02734188323777549</v>
      </c>
    </row>
    <row r="19" spans="1:21" ht="16.5" customHeight="1">
      <c r="A19" s="114" t="s">
        <v>42</v>
      </c>
      <c r="B19" s="20">
        <f>'Quadro 2'!Y26</f>
        <v>0</v>
      </c>
      <c r="C19" s="121">
        <f>'Quadro 2'!Z26</f>
        <v>98</v>
      </c>
      <c r="D19" s="125">
        <f>'Quadro 2'!AA26</f>
        <v>6747.059</v>
      </c>
      <c r="E19" s="22">
        <f t="shared" si="2"/>
        <v>68.84754081632653</v>
      </c>
      <c r="F19" s="20">
        <v>0</v>
      </c>
      <c r="G19" s="124">
        <v>88</v>
      </c>
      <c r="H19" s="125">
        <v>5248.863</v>
      </c>
      <c r="I19" s="22">
        <v>0</v>
      </c>
      <c r="J19" s="24">
        <f t="shared" si="4"/>
        <v>0.2854324831873112</v>
      </c>
      <c r="K19" s="23">
        <f>Quadro3!AB26</f>
        <v>0</v>
      </c>
      <c r="L19" s="121">
        <f>Quadro3!AC26</f>
        <v>1146</v>
      </c>
      <c r="M19" s="123">
        <f>Quadro3!AD26</f>
        <v>81312</v>
      </c>
      <c r="N19" s="22">
        <f t="shared" si="5"/>
        <v>70.95287958115183</v>
      </c>
      <c r="O19" s="23">
        <v>0</v>
      </c>
      <c r="P19" s="104">
        <v>916</v>
      </c>
      <c r="Q19" s="141">
        <v>45932.5</v>
      </c>
      <c r="R19" s="29">
        <v>0</v>
      </c>
      <c r="S19" s="24">
        <f t="shared" si="7"/>
        <v>0.7702498231099983</v>
      </c>
      <c r="T19" s="27">
        <f t="shared" si="0"/>
        <v>0.052957486136783735</v>
      </c>
      <c r="U19" s="28">
        <f t="shared" si="1"/>
        <v>0.058936641858236605</v>
      </c>
    </row>
    <row r="20" spans="1:21" ht="16.5" customHeight="1">
      <c r="A20" s="114" t="s">
        <v>14</v>
      </c>
      <c r="B20" s="20">
        <f>'Quadro 2'!Y27</f>
        <v>470</v>
      </c>
      <c r="C20" s="121">
        <f>'Quadro 2'!Z27</f>
        <v>310</v>
      </c>
      <c r="D20" s="26">
        <f>'Quadro 2'!AA27</f>
        <v>26612</v>
      </c>
      <c r="E20" s="22">
        <f t="shared" si="2"/>
        <v>85.84516129032258</v>
      </c>
      <c r="F20" s="20">
        <v>340</v>
      </c>
      <c r="G20" s="121">
        <v>276</v>
      </c>
      <c r="H20" s="26">
        <v>16483.699999999997</v>
      </c>
      <c r="I20" s="22">
        <f>H20/G20</f>
        <v>59.72355072463767</v>
      </c>
      <c r="J20" s="24">
        <f t="shared" si="4"/>
        <v>0.6144433591972679</v>
      </c>
      <c r="K20" s="23">
        <f>Quadro3!AB27</f>
        <v>3811</v>
      </c>
      <c r="L20" s="121">
        <f>Quadro3!AC27</f>
        <v>2754</v>
      </c>
      <c r="M20" s="140">
        <f>Quadro3!AD27</f>
        <v>207973.5</v>
      </c>
      <c r="N20" s="22">
        <f t="shared" si="5"/>
        <v>75.51688453159042</v>
      </c>
      <c r="O20" s="23">
        <v>3243</v>
      </c>
      <c r="P20" s="25">
        <v>2613</v>
      </c>
      <c r="Q20" s="116">
        <v>154280</v>
      </c>
      <c r="R20" s="29">
        <f>Q20/P20</f>
        <v>59.04324531190203</v>
      </c>
      <c r="S20" s="24">
        <f t="shared" si="7"/>
        <v>0.3480263157894737</v>
      </c>
      <c r="T20" s="27">
        <f t="shared" si="0"/>
        <v>0.12726432532347504</v>
      </c>
      <c r="U20" s="28">
        <f t="shared" si="1"/>
        <v>0.15074355181896854</v>
      </c>
    </row>
    <row r="21" spans="1:21" ht="16.5" customHeight="1">
      <c r="A21" s="114" t="s">
        <v>37</v>
      </c>
      <c r="B21" s="20">
        <f>'Quadro 2'!Y28</f>
        <v>63</v>
      </c>
      <c r="C21" s="121">
        <f>'Quadro 2'!Z28</f>
        <v>71</v>
      </c>
      <c r="D21" s="26">
        <f>'Quadro 2'!AA28</f>
        <v>3352</v>
      </c>
      <c r="E21" s="22">
        <f t="shared" si="2"/>
        <v>47.2112676056338</v>
      </c>
      <c r="F21" s="20">
        <v>73</v>
      </c>
      <c r="G21" s="121">
        <v>64</v>
      </c>
      <c r="H21" s="26">
        <v>4265</v>
      </c>
      <c r="I21" s="22">
        <f>H21/G21</f>
        <v>66.640625</v>
      </c>
      <c r="J21" s="24">
        <f t="shared" si="4"/>
        <v>-0.21406799531066822</v>
      </c>
      <c r="K21" s="23">
        <f>Quadro3!AB28</f>
        <v>768</v>
      </c>
      <c r="L21" s="121">
        <f>Quadro3!AC28</f>
        <v>770</v>
      </c>
      <c r="M21" s="140">
        <f>Quadro3!AD28</f>
        <v>44301</v>
      </c>
      <c r="N21" s="22">
        <f t="shared" si="5"/>
        <v>57.53376623376624</v>
      </c>
      <c r="O21" s="23">
        <v>514</v>
      </c>
      <c r="P21" s="25">
        <v>554</v>
      </c>
      <c r="Q21" s="116">
        <v>33214</v>
      </c>
      <c r="R21" s="29">
        <f>Q21/P21</f>
        <v>59.95306859205776</v>
      </c>
      <c r="S21" s="24">
        <f t="shared" si="7"/>
        <v>0.33380502197868367</v>
      </c>
      <c r="T21" s="27">
        <f t="shared" si="0"/>
        <v>0.0355822550831793</v>
      </c>
      <c r="U21" s="28">
        <f t="shared" si="1"/>
        <v>0.03211029332646768</v>
      </c>
    </row>
    <row r="22" spans="1:21" ht="16.5" customHeight="1">
      <c r="A22" s="114" t="s">
        <v>35</v>
      </c>
      <c r="B22" s="20">
        <f>'Quadro 2'!Y29</f>
        <v>186</v>
      </c>
      <c r="C22" s="121">
        <f>'Quadro 2'!Z29</f>
        <v>144</v>
      </c>
      <c r="D22" s="26">
        <f>'Quadro 2'!AA29</f>
        <v>14630.4</v>
      </c>
      <c r="E22" s="22">
        <f t="shared" si="2"/>
        <v>101.6</v>
      </c>
      <c r="F22" s="20">
        <v>156</v>
      </c>
      <c r="G22" s="121">
        <v>143</v>
      </c>
      <c r="H22" s="125">
        <v>23125.7</v>
      </c>
      <c r="I22" s="22">
        <f>H22/G22</f>
        <v>161.71818181818182</v>
      </c>
      <c r="J22" s="24">
        <f t="shared" si="4"/>
        <v>-0.3673532044435412</v>
      </c>
      <c r="K22" s="23">
        <f>Quadro3!AB29</f>
        <v>2537</v>
      </c>
      <c r="L22" s="121">
        <f>Quadro3!AC29</f>
        <v>1688</v>
      </c>
      <c r="M22" s="140">
        <f>Quadro3!AD29</f>
        <v>150549.5</v>
      </c>
      <c r="N22" s="22">
        <f t="shared" si="5"/>
        <v>89.18809241706161</v>
      </c>
      <c r="O22" s="20">
        <v>2140</v>
      </c>
      <c r="P22" s="121">
        <v>1414</v>
      </c>
      <c r="Q22" s="26">
        <v>159704.1</v>
      </c>
      <c r="R22" s="29">
        <f>Q22/P22</f>
        <v>112.9449080622348</v>
      </c>
      <c r="S22" s="24">
        <f t="shared" si="7"/>
        <v>-0.057322260355244514</v>
      </c>
      <c r="T22" s="27">
        <f t="shared" si="0"/>
        <v>0.07800369685767097</v>
      </c>
      <c r="U22" s="28">
        <f t="shared" si="1"/>
        <v>0.10912143304108363</v>
      </c>
    </row>
    <row r="23" spans="1:21" ht="16.5" customHeight="1" thickBot="1">
      <c r="A23" s="114" t="s">
        <v>39</v>
      </c>
      <c r="B23" s="20">
        <f>'Quadro 2'!Y30</f>
        <v>368</v>
      </c>
      <c r="C23" s="121">
        <f>'Quadro 2'!Z30</f>
        <v>254</v>
      </c>
      <c r="D23" s="26">
        <f>'Quadro 2'!AA30</f>
        <v>20589</v>
      </c>
      <c r="E23" s="117">
        <f t="shared" si="2"/>
        <v>81.05905511811024</v>
      </c>
      <c r="F23" s="20">
        <v>478</v>
      </c>
      <c r="G23" s="121">
        <v>375</v>
      </c>
      <c r="H23" s="26">
        <v>15083.4</v>
      </c>
      <c r="I23" s="117">
        <f>H23/G23</f>
        <v>40.2224</v>
      </c>
      <c r="J23" s="118">
        <f t="shared" si="4"/>
        <v>0.3650105413898723</v>
      </c>
      <c r="K23" s="23">
        <f>Quadro3!AB30</f>
        <v>2248</v>
      </c>
      <c r="L23" s="121">
        <f>Quadro3!AC30</f>
        <v>2451</v>
      </c>
      <c r="M23" s="140">
        <f>Quadro3!AD30</f>
        <v>126345</v>
      </c>
      <c r="N23" s="30">
        <f t="shared" si="5"/>
        <v>51.54834761321909</v>
      </c>
      <c r="O23" s="119">
        <v>3433</v>
      </c>
      <c r="P23" s="120">
        <v>3418</v>
      </c>
      <c r="Q23" s="116">
        <v>114061.9</v>
      </c>
      <c r="R23" s="29">
        <f>Q23/P23</f>
        <v>33.37094792276185</v>
      </c>
      <c r="S23" s="31">
        <f t="shared" si="7"/>
        <v>0.10768801852327557</v>
      </c>
      <c r="T23" s="27">
        <f t="shared" si="0"/>
        <v>0.11326247689463956</v>
      </c>
      <c r="U23" s="28">
        <f t="shared" si="1"/>
        <v>0.09157750412705264</v>
      </c>
    </row>
    <row r="24" spans="1:21" ht="34.5" customHeight="1" thickBot="1">
      <c r="A24" s="32" t="s">
        <v>15</v>
      </c>
      <c r="B24" s="33">
        <f>SUM(B10:B23)</f>
        <v>2468</v>
      </c>
      <c r="C24" s="34">
        <f>SUM(C10:C23)</f>
        <v>2322</v>
      </c>
      <c r="D24" s="34">
        <f>SUM(D10:D23)</f>
        <v>149571.27399999998</v>
      </c>
      <c r="E24" s="35">
        <f t="shared" si="2"/>
        <v>64.41484668389319</v>
      </c>
      <c r="F24" s="36">
        <f>SUM(F10:F23)</f>
        <v>2656</v>
      </c>
      <c r="G24" s="33">
        <f>SUM(G10:G23)</f>
        <v>2737</v>
      </c>
      <c r="H24" s="34">
        <f>SUM(H10:H23)</f>
        <v>142230.20799999998</v>
      </c>
      <c r="I24" s="33">
        <f>H24/G24</f>
        <v>51.96573182316404</v>
      </c>
      <c r="J24" s="37">
        <f t="shared" si="4"/>
        <v>0.05161397218796159</v>
      </c>
      <c r="K24" s="38">
        <f>SUM(K10:K23)</f>
        <v>21544</v>
      </c>
      <c r="L24" s="33">
        <f>SUM(L10:L23)</f>
        <v>21640</v>
      </c>
      <c r="M24" s="34">
        <f>SUM(M10:M23)</f>
        <v>1379651.0529999998</v>
      </c>
      <c r="N24" s="39">
        <f t="shared" si="5"/>
        <v>63.75466973197781</v>
      </c>
      <c r="O24" s="40">
        <f>SUM(O10:O23)</f>
        <v>18939</v>
      </c>
      <c r="P24" s="33">
        <f>SUM(P10:P23)</f>
        <v>20343</v>
      </c>
      <c r="Q24" s="34">
        <f>SUM(Q10:Q23)</f>
        <v>1065773.177</v>
      </c>
      <c r="R24" s="41">
        <f>Q24/P24</f>
        <v>52.39016747775647</v>
      </c>
      <c r="S24" s="42">
        <f t="shared" si="7"/>
        <v>0.2945072016951314</v>
      </c>
      <c r="T24" s="43">
        <f>SUM(T10:T23)</f>
        <v>0.9999999999999998</v>
      </c>
      <c r="U24" s="44">
        <f>SUM(U10:U23)</f>
        <v>1.0000000000000002</v>
      </c>
    </row>
    <row r="25" spans="1:21" ht="14.25" thickTop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7"/>
      <c r="T25" s="48"/>
      <c r="U25" s="48"/>
    </row>
    <row r="26" spans="1:5" ht="12.75">
      <c r="A26" s="102"/>
      <c r="B26" s="103"/>
      <c r="C26" s="103"/>
      <c r="D26" s="103"/>
      <c r="E26" s="103"/>
    </row>
    <row r="27" ht="12.75">
      <c r="A27" s="139"/>
    </row>
  </sheetData>
  <sheetProtection/>
  <mergeCells count="9">
    <mergeCell ref="O7:R8"/>
    <mergeCell ref="K7:N8"/>
    <mergeCell ref="A4:U4"/>
    <mergeCell ref="B6:J6"/>
    <mergeCell ref="K6:U6"/>
    <mergeCell ref="F7:I8"/>
    <mergeCell ref="B7:E8"/>
    <mergeCell ref="T7:U7"/>
    <mergeCell ref="T8:U8"/>
  </mergeCells>
  <printOptions horizontalCentered="1" verticalCentered="1"/>
  <pageMargins left="0.17" right="0.2" top="0.22" bottom="0.5118110236220472" header="0.17" footer="0.5118110236220472"/>
  <pageSetup fitToHeight="1" fitToWidth="1" horizontalDpi="600" verticalDpi="600" orientation="landscape" paperSize="9" scale="69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37"/>
  <sheetViews>
    <sheetView zoomScale="59" zoomScaleNormal="59" zoomScalePageLayoutView="0" workbookViewId="0" topLeftCell="A14">
      <selection activeCell="Z26" sqref="Z26"/>
    </sheetView>
  </sheetViews>
  <sheetFormatPr defaultColWidth="9.140625" defaultRowHeight="12.75"/>
  <cols>
    <col min="1" max="1" width="33.421875" style="0" customWidth="1"/>
    <col min="2" max="2" width="8.140625" style="0" customWidth="1"/>
    <col min="3" max="3" width="8.28125" style="0" customWidth="1"/>
    <col min="4" max="4" width="12.00390625" style="0" customWidth="1"/>
    <col min="5" max="5" width="8.57421875" style="0" customWidth="1"/>
    <col min="6" max="6" width="7.7109375" style="0" customWidth="1"/>
    <col min="7" max="7" width="9.00390625" style="0" customWidth="1"/>
    <col min="8" max="8" width="11.8515625" style="0" customWidth="1"/>
    <col min="9" max="9" width="8.7109375" style="0" customWidth="1"/>
    <col min="10" max="10" width="8.28125" style="0" customWidth="1"/>
    <col min="11" max="11" width="9.00390625" style="0" customWidth="1"/>
    <col min="12" max="12" width="12.00390625" style="0" customWidth="1"/>
    <col min="13" max="14" width="8.7109375" style="0" customWidth="1"/>
    <col min="15" max="15" width="7.8515625" style="0" customWidth="1"/>
    <col min="16" max="16" width="11.140625" style="0" customWidth="1"/>
    <col min="17" max="18" width="8.57421875" style="0" customWidth="1"/>
    <col min="19" max="19" width="9.28125" style="0" customWidth="1"/>
    <col min="20" max="20" width="11.8515625" style="0" customWidth="1"/>
    <col min="21" max="21" width="8.57421875" style="0" customWidth="1"/>
    <col min="22" max="22" width="7.57421875" style="0" customWidth="1"/>
    <col min="23" max="23" width="10.28125" style="0" customWidth="1"/>
    <col min="24" max="24" width="8.421875" style="0" customWidth="1"/>
    <col min="25" max="25" width="8.00390625" style="0" customWidth="1"/>
    <col min="26" max="26" width="8.140625" style="0" customWidth="1"/>
    <col min="27" max="27" width="11.8515625" style="0" customWidth="1"/>
  </cols>
  <sheetData>
    <row r="3" spans="1:27" ht="27.75" customHeight="1">
      <c r="A3" s="184" t="s">
        <v>16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</row>
    <row r="7" spans="1:27" ht="21">
      <c r="A7" s="194" t="s">
        <v>51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</row>
    <row r="8" spans="1:27" ht="2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</row>
    <row r="9" spans="1:27" ht="2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</row>
    <row r="11" spans="25:27" ht="15.75" thickBot="1">
      <c r="Y11" s="213" t="s">
        <v>1</v>
      </c>
      <c r="Z11" s="213"/>
      <c r="AA11" s="213"/>
    </row>
    <row r="12" spans="1:27" ht="34.5" customHeight="1" thickBot="1" thickTop="1">
      <c r="A12" s="50"/>
      <c r="B12" s="210" t="s">
        <v>52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2"/>
    </row>
    <row r="13" spans="1:27" ht="30" customHeight="1" thickBot="1">
      <c r="A13" s="51"/>
      <c r="B13" s="214" t="s">
        <v>17</v>
      </c>
      <c r="C13" s="215"/>
      <c r="D13" s="215"/>
      <c r="E13" s="215"/>
      <c r="F13" s="215"/>
      <c r="G13" s="216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7"/>
      <c r="V13" s="185" t="s">
        <v>18</v>
      </c>
      <c r="W13" s="186"/>
      <c r="X13" s="187"/>
      <c r="Y13" s="198" t="s">
        <v>19</v>
      </c>
      <c r="Z13" s="199"/>
      <c r="AA13" s="200"/>
    </row>
    <row r="14" spans="1:27" ht="27.75" customHeight="1" thickBot="1">
      <c r="A14" s="51" t="s">
        <v>2</v>
      </c>
      <c r="B14" s="207" t="s">
        <v>20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9"/>
      <c r="N14" s="201" t="s">
        <v>21</v>
      </c>
      <c r="O14" s="202"/>
      <c r="P14" s="202"/>
      <c r="Q14" s="203"/>
      <c r="R14" s="129"/>
      <c r="S14" s="127" t="s">
        <v>31</v>
      </c>
      <c r="T14" s="127"/>
      <c r="U14" s="128"/>
      <c r="V14" s="188"/>
      <c r="W14" s="189"/>
      <c r="X14" s="190"/>
      <c r="Y14" s="195" t="s">
        <v>22</v>
      </c>
      <c r="Z14" s="196"/>
      <c r="AA14" s="197"/>
    </row>
    <row r="15" spans="1:27" ht="23.25" customHeight="1">
      <c r="A15" s="52"/>
      <c r="B15" s="178" t="s">
        <v>23</v>
      </c>
      <c r="C15" s="179"/>
      <c r="D15" s="179"/>
      <c r="E15" s="180"/>
      <c r="F15" s="178" t="s">
        <v>24</v>
      </c>
      <c r="G15" s="179"/>
      <c r="H15" s="179"/>
      <c r="I15" s="180"/>
      <c r="J15" s="181" t="s">
        <v>25</v>
      </c>
      <c r="K15" s="182"/>
      <c r="L15" s="182"/>
      <c r="M15" s="183"/>
      <c r="N15" s="204"/>
      <c r="O15" s="205"/>
      <c r="P15" s="205"/>
      <c r="Q15" s="206"/>
      <c r="R15" s="138"/>
      <c r="S15" s="53"/>
      <c r="T15" s="53"/>
      <c r="U15" s="53"/>
      <c r="V15" s="191"/>
      <c r="W15" s="192"/>
      <c r="X15" s="193"/>
      <c r="Y15" s="53"/>
      <c r="Z15" s="53"/>
      <c r="AA15" s="54"/>
    </row>
    <row r="16" spans="1:27" ht="18" thickBot="1">
      <c r="A16" s="55"/>
      <c r="B16" s="149" t="s">
        <v>26</v>
      </c>
      <c r="C16" s="57" t="s">
        <v>27</v>
      </c>
      <c r="D16" s="58" t="s">
        <v>10</v>
      </c>
      <c r="E16" s="59" t="s">
        <v>28</v>
      </c>
      <c r="F16" s="149" t="s">
        <v>26</v>
      </c>
      <c r="G16" s="57" t="s">
        <v>27</v>
      </c>
      <c r="H16" s="60" t="s">
        <v>10</v>
      </c>
      <c r="I16" s="150" t="s">
        <v>28</v>
      </c>
      <c r="J16" s="56" t="s">
        <v>26</v>
      </c>
      <c r="K16" s="62" t="s">
        <v>27</v>
      </c>
      <c r="L16" s="63" t="s">
        <v>10</v>
      </c>
      <c r="M16" s="61" t="s">
        <v>29</v>
      </c>
      <c r="N16" s="135" t="s">
        <v>26</v>
      </c>
      <c r="O16" s="130" t="s">
        <v>27</v>
      </c>
      <c r="P16" s="63" t="s">
        <v>10</v>
      </c>
      <c r="Q16" s="64" t="s">
        <v>29</v>
      </c>
      <c r="R16" s="135" t="s">
        <v>26</v>
      </c>
      <c r="S16" s="62" t="s">
        <v>27</v>
      </c>
      <c r="T16" s="63" t="s">
        <v>10</v>
      </c>
      <c r="U16" s="64" t="s">
        <v>30</v>
      </c>
      <c r="V16" s="56" t="s">
        <v>27</v>
      </c>
      <c r="W16" s="65" t="s">
        <v>10</v>
      </c>
      <c r="X16" s="66" t="s">
        <v>30</v>
      </c>
      <c r="Y16" s="56" t="s">
        <v>26</v>
      </c>
      <c r="Z16" s="62" t="s">
        <v>27</v>
      </c>
      <c r="AA16" s="67" t="s">
        <v>10</v>
      </c>
    </row>
    <row r="17" spans="1:27" ht="21.75" customHeight="1">
      <c r="A17" s="112" t="s">
        <v>44</v>
      </c>
      <c r="B17" s="151">
        <v>47</v>
      </c>
      <c r="C17" s="152">
        <v>33</v>
      </c>
      <c r="D17" s="153">
        <v>1573</v>
      </c>
      <c r="E17" s="154">
        <f aca="true" t="shared" si="0" ref="E17:E23">D17/L17</f>
        <v>1</v>
      </c>
      <c r="F17" s="155">
        <v>0</v>
      </c>
      <c r="G17" s="152">
        <v>0</v>
      </c>
      <c r="H17" s="153">
        <v>0</v>
      </c>
      <c r="I17" s="154">
        <f aca="true" t="shared" si="1" ref="I17:I23">H17/L17</f>
        <v>0</v>
      </c>
      <c r="J17" s="83">
        <f aca="true" t="shared" si="2" ref="J17:J30">B17+F17</f>
        <v>47</v>
      </c>
      <c r="K17" s="84">
        <f aca="true" t="shared" si="3" ref="K17:K30">C17+G17</f>
        <v>33</v>
      </c>
      <c r="L17" s="85">
        <f aca="true" t="shared" si="4" ref="L17:L30">D17+H17</f>
        <v>1573</v>
      </c>
      <c r="M17" s="86">
        <f aca="true" t="shared" si="5" ref="M17:M23">L17/T17</f>
        <v>0.8033707865168539</v>
      </c>
      <c r="N17" s="82">
        <v>3</v>
      </c>
      <c r="O17" s="132">
        <v>3</v>
      </c>
      <c r="P17" s="79">
        <v>385</v>
      </c>
      <c r="Q17" s="81">
        <f aca="true" t="shared" si="6" ref="Q17:Q23">P17/T17</f>
        <v>0.19662921348314608</v>
      </c>
      <c r="R17" s="137">
        <f aca="true" t="shared" si="7" ref="R17:R30">J17+N17</f>
        <v>50</v>
      </c>
      <c r="S17" s="84">
        <f aca="true" t="shared" si="8" ref="S17:S30">K17+O17</f>
        <v>36</v>
      </c>
      <c r="T17" s="87">
        <f aca="true" t="shared" si="9" ref="T17:T30">L17+P17</f>
        <v>1958</v>
      </c>
      <c r="U17" s="86">
        <f aca="true" t="shared" si="10" ref="U17:U31">T17/AA17</f>
        <v>0.776984126984127</v>
      </c>
      <c r="V17" s="79">
        <v>8</v>
      </c>
      <c r="W17" s="88">
        <v>562</v>
      </c>
      <c r="X17" s="81">
        <f aca="true" t="shared" si="11" ref="X17:X31">W17/AA17</f>
        <v>0.22301587301587303</v>
      </c>
      <c r="Y17" s="87">
        <f>R17</f>
        <v>50</v>
      </c>
      <c r="Z17" s="84">
        <f>S17+V17</f>
        <v>44</v>
      </c>
      <c r="AA17" s="89">
        <f>T17+W17</f>
        <v>2520</v>
      </c>
    </row>
    <row r="18" spans="1:27" ht="21.75" customHeight="1">
      <c r="A18" s="112" t="s">
        <v>40</v>
      </c>
      <c r="B18" s="78">
        <v>0</v>
      </c>
      <c r="C18" s="104">
        <v>0</v>
      </c>
      <c r="D18" s="105">
        <v>0</v>
      </c>
      <c r="E18" s="81">
        <v>0</v>
      </c>
      <c r="F18" s="78">
        <v>0</v>
      </c>
      <c r="G18" s="104">
        <v>0</v>
      </c>
      <c r="H18" s="105">
        <v>0</v>
      </c>
      <c r="I18" s="81">
        <v>0</v>
      </c>
      <c r="J18" s="107">
        <f t="shared" si="2"/>
        <v>0</v>
      </c>
      <c r="K18" s="26">
        <f t="shared" si="3"/>
        <v>0</v>
      </c>
      <c r="L18" s="108">
        <f t="shared" si="4"/>
        <v>0</v>
      </c>
      <c r="M18" s="86">
        <v>0</v>
      </c>
      <c r="N18" s="82">
        <v>0</v>
      </c>
      <c r="O18" s="133">
        <v>0</v>
      </c>
      <c r="P18" s="104">
        <v>0</v>
      </c>
      <c r="Q18" s="81">
        <v>0</v>
      </c>
      <c r="R18" s="137">
        <f t="shared" si="7"/>
        <v>0</v>
      </c>
      <c r="S18" s="26">
        <f t="shared" si="8"/>
        <v>0</v>
      </c>
      <c r="T18" s="109">
        <f t="shared" si="9"/>
        <v>0</v>
      </c>
      <c r="U18" s="86">
        <v>0</v>
      </c>
      <c r="V18" s="104">
        <v>0</v>
      </c>
      <c r="W18" s="110">
        <v>0</v>
      </c>
      <c r="X18" s="106">
        <v>0</v>
      </c>
      <c r="Y18" s="109">
        <f aca="true" t="shared" si="12" ref="Y18:Y30">R18</f>
        <v>0</v>
      </c>
      <c r="Z18" s="26">
        <f aca="true" t="shared" si="13" ref="Z18:Z30">S18+V18</f>
        <v>0</v>
      </c>
      <c r="AA18" s="111">
        <f aca="true" t="shared" si="14" ref="AA18:AA30">T18+W18</f>
        <v>0</v>
      </c>
    </row>
    <row r="19" spans="1:27" ht="21.75" customHeight="1">
      <c r="A19" s="77" t="s">
        <v>32</v>
      </c>
      <c r="B19" s="78">
        <v>0</v>
      </c>
      <c r="C19" s="79">
        <v>0</v>
      </c>
      <c r="D19" s="80">
        <v>0</v>
      </c>
      <c r="E19" s="122">
        <v>0</v>
      </c>
      <c r="F19" s="82">
        <v>0</v>
      </c>
      <c r="G19" s="79">
        <v>0</v>
      </c>
      <c r="H19" s="80">
        <v>0</v>
      </c>
      <c r="I19" s="81">
        <v>0</v>
      </c>
      <c r="J19" s="83">
        <f t="shared" si="2"/>
        <v>0</v>
      </c>
      <c r="K19" s="84">
        <f t="shared" si="3"/>
        <v>0</v>
      </c>
      <c r="L19" s="85">
        <f t="shared" si="4"/>
        <v>0</v>
      </c>
      <c r="M19" s="86">
        <v>0</v>
      </c>
      <c r="N19" s="82">
        <v>0</v>
      </c>
      <c r="O19" s="132">
        <v>0</v>
      </c>
      <c r="P19" s="79">
        <v>0</v>
      </c>
      <c r="Q19" s="81">
        <v>0</v>
      </c>
      <c r="R19" s="137">
        <f t="shared" si="7"/>
        <v>0</v>
      </c>
      <c r="S19" s="84">
        <f t="shared" si="8"/>
        <v>0</v>
      </c>
      <c r="T19" s="87">
        <f t="shared" si="9"/>
        <v>0</v>
      </c>
      <c r="U19" s="86">
        <v>0</v>
      </c>
      <c r="V19" s="79">
        <v>0</v>
      </c>
      <c r="W19" s="88">
        <v>0</v>
      </c>
      <c r="X19" s="106">
        <v>0</v>
      </c>
      <c r="Y19" s="87">
        <f t="shared" si="12"/>
        <v>0</v>
      </c>
      <c r="Z19" s="84">
        <f t="shared" si="13"/>
        <v>0</v>
      </c>
      <c r="AA19" s="89">
        <f t="shared" si="14"/>
        <v>0</v>
      </c>
    </row>
    <row r="20" spans="1:27" ht="21.75" customHeight="1">
      <c r="A20" s="77" t="s">
        <v>34</v>
      </c>
      <c r="B20" s="78">
        <v>0</v>
      </c>
      <c r="C20" s="79">
        <v>0</v>
      </c>
      <c r="D20" s="80">
        <v>0</v>
      </c>
      <c r="E20" s="81">
        <v>0</v>
      </c>
      <c r="F20" s="82">
        <v>0</v>
      </c>
      <c r="G20" s="79">
        <v>0</v>
      </c>
      <c r="H20" s="80">
        <v>0</v>
      </c>
      <c r="I20" s="81">
        <v>0</v>
      </c>
      <c r="J20" s="83">
        <f t="shared" si="2"/>
        <v>0</v>
      </c>
      <c r="K20" s="84">
        <f t="shared" si="3"/>
        <v>0</v>
      </c>
      <c r="L20" s="85">
        <f t="shared" si="4"/>
        <v>0</v>
      </c>
      <c r="M20" s="86">
        <v>0</v>
      </c>
      <c r="N20" s="82">
        <v>71</v>
      </c>
      <c r="O20" s="132">
        <v>52</v>
      </c>
      <c r="P20" s="79">
        <v>3087</v>
      </c>
      <c r="Q20" s="81">
        <v>0</v>
      </c>
      <c r="R20" s="137">
        <f t="shared" si="7"/>
        <v>71</v>
      </c>
      <c r="S20" s="84">
        <f t="shared" si="8"/>
        <v>52</v>
      </c>
      <c r="T20" s="87">
        <f t="shared" si="9"/>
        <v>3087</v>
      </c>
      <c r="U20" s="86">
        <f t="shared" si="10"/>
        <v>0.6268020304568528</v>
      </c>
      <c r="V20" s="79">
        <v>110</v>
      </c>
      <c r="W20" s="88">
        <v>1838</v>
      </c>
      <c r="X20" s="106">
        <f t="shared" si="11"/>
        <v>0.3731979695431472</v>
      </c>
      <c r="Y20" s="87">
        <f t="shared" si="12"/>
        <v>71</v>
      </c>
      <c r="Z20" s="84">
        <f t="shared" si="13"/>
        <v>162</v>
      </c>
      <c r="AA20" s="89">
        <f t="shared" si="14"/>
        <v>4925</v>
      </c>
    </row>
    <row r="21" spans="1:27" ht="21.75" customHeight="1">
      <c r="A21" s="77" t="s">
        <v>36</v>
      </c>
      <c r="B21" s="78">
        <v>475</v>
      </c>
      <c r="C21" s="79">
        <v>475</v>
      </c>
      <c r="D21" s="80">
        <v>12415</v>
      </c>
      <c r="E21" s="81">
        <f t="shared" si="0"/>
        <v>0.9248843428963072</v>
      </c>
      <c r="F21" s="82">
        <v>23</v>
      </c>
      <c r="G21" s="79">
        <v>23</v>
      </c>
      <c r="H21" s="80">
        <v>1008.3</v>
      </c>
      <c r="I21" s="81">
        <f t="shared" si="1"/>
        <v>0.07511565710369283</v>
      </c>
      <c r="J21" s="83">
        <f t="shared" si="2"/>
        <v>498</v>
      </c>
      <c r="K21" s="84">
        <f t="shared" si="3"/>
        <v>498</v>
      </c>
      <c r="L21" s="85">
        <f t="shared" si="4"/>
        <v>13423.3</v>
      </c>
      <c r="M21" s="86">
        <f t="shared" si="5"/>
        <v>0.6862522558447467</v>
      </c>
      <c r="N21" s="82">
        <v>80</v>
      </c>
      <c r="O21" s="132">
        <v>52</v>
      </c>
      <c r="P21" s="79">
        <v>6137</v>
      </c>
      <c r="Q21" s="81">
        <f t="shared" si="6"/>
        <v>0.31374774415525325</v>
      </c>
      <c r="R21" s="137">
        <f t="shared" si="7"/>
        <v>578</v>
      </c>
      <c r="S21" s="84">
        <f t="shared" si="8"/>
        <v>550</v>
      </c>
      <c r="T21" s="87">
        <f t="shared" si="9"/>
        <v>19560.3</v>
      </c>
      <c r="U21" s="86">
        <f t="shared" si="10"/>
        <v>0.7134004901817756</v>
      </c>
      <c r="V21" s="79">
        <v>63</v>
      </c>
      <c r="W21" s="88">
        <v>7858.1</v>
      </c>
      <c r="X21" s="106">
        <f t="shared" si="11"/>
        <v>0.28659950981822424</v>
      </c>
      <c r="Y21" s="87">
        <f t="shared" si="12"/>
        <v>578</v>
      </c>
      <c r="Z21" s="84">
        <f t="shared" si="13"/>
        <v>613</v>
      </c>
      <c r="AA21" s="89">
        <f t="shared" si="14"/>
        <v>27418.4</v>
      </c>
    </row>
    <row r="22" spans="1:27" ht="21.75" customHeight="1">
      <c r="A22" s="77" t="s">
        <v>12</v>
      </c>
      <c r="B22" s="78">
        <v>106</v>
      </c>
      <c r="C22" s="79">
        <v>106</v>
      </c>
      <c r="D22" s="80">
        <v>2833</v>
      </c>
      <c r="E22" s="81">
        <f t="shared" si="0"/>
        <v>0.8858661663539712</v>
      </c>
      <c r="F22" s="82">
        <v>11</v>
      </c>
      <c r="G22" s="79">
        <v>11</v>
      </c>
      <c r="H22" s="80">
        <v>365</v>
      </c>
      <c r="I22" s="81">
        <f t="shared" si="1"/>
        <v>0.11413383364602876</v>
      </c>
      <c r="J22" s="83">
        <f t="shared" si="2"/>
        <v>117</v>
      </c>
      <c r="K22" s="84">
        <f t="shared" si="3"/>
        <v>117</v>
      </c>
      <c r="L22" s="85">
        <f t="shared" si="4"/>
        <v>3198</v>
      </c>
      <c r="M22" s="86">
        <f t="shared" si="5"/>
        <v>0.8485009286282834</v>
      </c>
      <c r="N22" s="82">
        <v>6</v>
      </c>
      <c r="O22" s="132">
        <v>6</v>
      </c>
      <c r="P22" s="79">
        <v>571</v>
      </c>
      <c r="Q22" s="81">
        <f t="shared" si="6"/>
        <v>0.15149907137171664</v>
      </c>
      <c r="R22" s="137">
        <f t="shared" si="7"/>
        <v>123</v>
      </c>
      <c r="S22" s="84">
        <f t="shared" si="8"/>
        <v>123</v>
      </c>
      <c r="T22" s="87">
        <f t="shared" si="9"/>
        <v>3769</v>
      </c>
      <c r="U22" s="86">
        <f t="shared" si="10"/>
        <v>0.6952591772735658</v>
      </c>
      <c r="V22" s="79">
        <v>26</v>
      </c>
      <c r="W22" s="88">
        <v>1652</v>
      </c>
      <c r="X22" s="106">
        <f t="shared" si="11"/>
        <v>0.3047408227264342</v>
      </c>
      <c r="Y22" s="87">
        <f t="shared" si="12"/>
        <v>123</v>
      </c>
      <c r="Z22" s="84">
        <f t="shared" si="13"/>
        <v>149</v>
      </c>
      <c r="AA22" s="89">
        <f t="shared" si="14"/>
        <v>5421</v>
      </c>
    </row>
    <row r="23" spans="1:27" ht="21.75" customHeight="1">
      <c r="A23" s="77" t="s">
        <v>45</v>
      </c>
      <c r="B23" s="78">
        <v>504</v>
      </c>
      <c r="C23" s="79">
        <v>290</v>
      </c>
      <c r="D23" s="80">
        <v>15154.4</v>
      </c>
      <c r="E23" s="81">
        <f t="shared" si="0"/>
        <v>1</v>
      </c>
      <c r="F23" s="82">
        <v>0</v>
      </c>
      <c r="G23" s="79">
        <v>0</v>
      </c>
      <c r="H23" s="80">
        <v>0</v>
      </c>
      <c r="I23" s="81">
        <f t="shared" si="1"/>
        <v>0</v>
      </c>
      <c r="J23" s="83">
        <f t="shared" si="2"/>
        <v>504</v>
      </c>
      <c r="K23" s="84">
        <f t="shared" si="3"/>
        <v>290</v>
      </c>
      <c r="L23" s="85">
        <f t="shared" si="4"/>
        <v>15154.4</v>
      </c>
      <c r="M23" s="86">
        <f t="shared" si="5"/>
        <v>0.6457804217021494</v>
      </c>
      <c r="N23" s="82">
        <v>52</v>
      </c>
      <c r="O23" s="132">
        <v>52</v>
      </c>
      <c r="P23" s="79">
        <v>8312.4</v>
      </c>
      <c r="Q23" s="81">
        <f t="shared" si="6"/>
        <v>0.35421957829785056</v>
      </c>
      <c r="R23" s="137">
        <f t="shared" si="7"/>
        <v>556</v>
      </c>
      <c r="S23" s="84">
        <f t="shared" si="8"/>
        <v>342</v>
      </c>
      <c r="T23" s="87">
        <f t="shared" si="9"/>
        <v>23466.8</v>
      </c>
      <c r="U23" s="86">
        <f t="shared" si="10"/>
        <v>0.7119954367824463</v>
      </c>
      <c r="V23" s="79">
        <v>78</v>
      </c>
      <c r="W23" s="88">
        <v>9492.4</v>
      </c>
      <c r="X23" s="106">
        <f t="shared" si="11"/>
        <v>0.28800456321755386</v>
      </c>
      <c r="Y23" s="87">
        <f t="shared" si="12"/>
        <v>556</v>
      </c>
      <c r="Z23" s="84">
        <f t="shared" si="13"/>
        <v>420</v>
      </c>
      <c r="AA23" s="89">
        <f t="shared" si="14"/>
        <v>32959.2</v>
      </c>
    </row>
    <row r="24" spans="1:27" ht="21.75" customHeight="1">
      <c r="A24" s="77" t="s">
        <v>13</v>
      </c>
      <c r="B24" s="78">
        <v>0</v>
      </c>
      <c r="C24" s="79">
        <v>0</v>
      </c>
      <c r="D24" s="80">
        <v>0</v>
      </c>
      <c r="E24" s="81">
        <v>0</v>
      </c>
      <c r="F24" s="82">
        <v>0</v>
      </c>
      <c r="G24" s="79">
        <v>0</v>
      </c>
      <c r="H24" s="80">
        <v>0</v>
      </c>
      <c r="I24" s="81">
        <v>0</v>
      </c>
      <c r="J24" s="83">
        <f t="shared" si="2"/>
        <v>0</v>
      </c>
      <c r="K24" s="84">
        <f t="shared" si="3"/>
        <v>0</v>
      </c>
      <c r="L24" s="85">
        <f t="shared" si="4"/>
        <v>0</v>
      </c>
      <c r="M24" s="86">
        <v>0</v>
      </c>
      <c r="N24" s="82">
        <v>0</v>
      </c>
      <c r="O24" s="132">
        <v>0</v>
      </c>
      <c r="P24" s="79">
        <v>0</v>
      </c>
      <c r="Q24" s="81">
        <v>0</v>
      </c>
      <c r="R24" s="137">
        <f t="shared" si="7"/>
        <v>0</v>
      </c>
      <c r="S24" s="84">
        <f t="shared" si="8"/>
        <v>0</v>
      </c>
      <c r="T24" s="87">
        <f t="shared" si="9"/>
        <v>0</v>
      </c>
      <c r="U24" s="86">
        <f t="shared" si="10"/>
        <v>0</v>
      </c>
      <c r="V24" s="79">
        <v>4</v>
      </c>
      <c r="W24" s="88">
        <v>246</v>
      </c>
      <c r="X24" s="106">
        <f t="shared" si="11"/>
        <v>1</v>
      </c>
      <c r="Y24" s="87">
        <f t="shared" si="12"/>
        <v>0</v>
      </c>
      <c r="Z24" s="84">
        <f t="shared" si="13"/>
        <v>4</v>
      </c>
      <c r="AA24" s="89">
        <f t="shared" si="14"/>
        <v>246</v>
      </c>
    </row>
    <row r="25" spans="1:27" ht="21.75" customHeight="1">
      <c r="A25" s="77" t="s">
        <v>33</v>
      </c>
      <c r="B25" s="78">
        <v>0</v>
      </c>
      <c r="C25" s="104">
        <v>0</v>
      </c>
      <c r="D25" s="105">
        <v>0</v>
      </c>
      <c r="E25" s="81">
        <v>0</v>
      </c>
      <c r="F25" s="82">
        <v>0</v>
      </c>
      <c r="G25" s="79">
        <v>0</v>
      </c>
      <c r="H25" s="80">
        <v>0</v>
      </c>
      <c r="I25" s="81">
        <v>0</v>
      </c>
      <c r="J25" s="83">
        <f t="shared" si="2"/>
        <v>0</v>
      </c>
      <c r="K25" s="84">
        <f t="shared" si="3"/>
        <v>0</v>
      </c>
      <c r="L25" s="85">
        <f t="shared" si="4"/>
        <v>0</v>
      </c>
      <c r="M25" s="86">
        <v>0</v>
      </c>
      <c r="N25" s="82">
        <v>3</v>
      </c>
      <c r="O25" s="132">
        <v>2</v>
      </c>
      <c r="P25" s="79">
        <v>80.25</v>
      </c>
      <c r="Q25" s="81">
        <v>0</v>
      </c>
      <c r="R25" s="137">
        <f t="shared" si="7"/>
        <v>3</v>
      </c>
      <c r="S25" s="84">
        <f t="shared" si="8"/>
        <v>2</v>
      </c>
      <c r="T25" s="87">
        <f t="shared" si="9"/>
        <v>80.25</v>
      </c>
      <c r="U25" s="86">
        <f t="shared" si="10"/>
        <v>0.019331689637853013</v>
      </c>
      <c r="V25" s="79">
        <v>51</v>
      </c>
      <c r="W25" s="88">
        <v>4070.965</v>
      </c>
      <c r="X25" s="81">
        <f t="shared" si="11"/>
        <v>0.980668310362147</v>
      </c>
      <c r="Y25" s="87">
        <f t="shared" si="12"/>
        <v>3</v>
      </c>
      <c r="Z25" s="84">
        <f t="shared" si="13"/>
        <v>53</v>
      </c>
      <c r="AA25" s="89">
        <f t="shared" si="14"/>
        <v>4151.215</v>
      </c>
    </row>
    <row r="26" spans="1:27" ht="21.75" customHeight="1">
      <c r="A26" s="77" t="s">
        <v>42</v>
      </c>
      <c r="B26" s="78">
        <v>0</v>
      </c>
      <c r="C26" s="79">
        <v>0</v>
      </c>
      <c r="D26" s="80">
        <v>0</v>
      </c>
      <c r="E26" s="81">
        <v>0</v>
      </c>
      <c r="F26" s="82">
        <v>0</v>
      </c>
      <c r="G26" s="79">
        <v>0</v>
      </c>
      <c r="H26" s="80">
        <v>0</v>
      </c>
      <c r="I26" s="81">
        <v>0</v>
      </c>
      <c r="J26" s="83">
        <f t="shared" si="2"/>
        <v>0</v>
      </c>
      <c r="K26" s="84">
        <f t="shared" si="3"/>
        <v>0</v>
      </c>
      <c r="L26" s="85">
        <f t="shared" si="4"/>
        <v>0</v>
      </c>
      <c r="M26" s="86">
        <v>0</v>
      </c>
      <c r="N26" s="82">
        <v>0</v>
      </c>
      <c r="O26" s="132">
        <v>0</v>
      </c>
      <c r="P26" s="79">
        <v>0</v>
      </c>
      <c r="Q26" s="81">
        <v>0</v>
      </c>
      <c r="R26" s="137">
        <f t="shared" si="7"/>
        <v>0</v>
      </c>
      <c r="S26" s="84">
        <f t="shared" si="8"/>
        <v>0</v>
      </c>
      <c r="T26" s="87">
        <f t="shared" si="9"/>
        <v>0</v>
      </c>
      <c r="U26" s="86">
        <v>0</v>
      </c>
      <c r="V26" s="79">
        <v>0</v>
      </c>
      <c r="W26" s="88">
        <v>0</v>
      </c>
      <c r="X26" s="106">
        <v>0</v>
      </c>
      <c r="Y26" s="87">
        <f t="shared" si="12"/>
        <v>0</v>
      </c>
      <c r="Z26" s="84">
        <v>98</v>
      </c>
      <c r="AA26" s="89">
        <v>6747.059</v>
      </c>
    </row>
    <row r="27" spans="1:27" ht="21.75" customHeight="1">
      <c r="A27" s="77" t="s">
        <v>14</v>
      </c>
      <c r="B27" s="78">
        <v>369</v>
      </c>
      <c r="C27" s="79">
        <v>181</v>
      </c>
      <c r="D27" s="80">
        <v>11089</v>
      </c>
      <c r="E27" s="81">
        <f>D27/L27</f>
        <v>0.9291160452450775</v>
      </c>
      <c r="F27" s="82">
        <v>22</v>
      </c>
      <c r="G27" s="79">
        <v>22</v>
      </c>
      <c r="H27" s="80">
        <v>846</v>
      </c>
      <c r="I27" s="81">
        <f>H27/L27</f>
        <v>0.0708839547549225</v>
      </c>
      <c r="J27" s="83">
        <f t="shared" si="2"/>
        <v>391</v>
      </c>
      <c r="K27" s="84">
        <f t="shared" si="3"/>
        <v>203</v>
      </c>
      <c r="L27" s="85">
        <f t="shared" si="4"/>
        <v>11935</v>
      </c>
      <c r="M27" s="86">
        <f>L27/T27</f>
        <v>0.6516872338101999</v>
      </c>
      <c r="N27" s="82">
        <v>79</v>
      </c>
      <c r="O27" s="132">
        <v>39</v>
      </c>
      <c r="P27" s="79">
        <v>6379</v>
      </c>
      <c r="Q27" s="81">
        <f>P27/T27</f>
        <v>0.34831276618980017</v>
      </c>
      <c r="R27" s="137">
        <f t="shared" si="7"/>
        <v>470</v>
      </c>
      <c r="S27" s="84">
        <f t="shared" si="8"/>
        <v>242</v>
      </c>
      <c r="T27" s="87">
        <f t="shared" si="9"/>
        <v>18314</v>
      </c>
      <c r="U27" s="86">
        <f t="shared" si="10"/>
        <v>0.688185780850744</v>
      </c>
      <c r="V27" s="79">
        <v>68</v>
      </c>
      <c r="W27" s="88">
        <v>8298</v>
      </c>
      <c r="X27" s="106">
        <f t="shared" si="11"/>
        <v>0.311814219149256</v>
      </c>
      <c r="Y27" s="87">
        <f t="shared" si="12"/>
        <v>470</v>
      </c>
      <c r="Z27" s="84">
        <f t="shared" si="13"/>
        <v>310</v>
      </c>
      <c r="AA27" s="89">
        <f t="shared" si="14"/>
        <v>26612</v>
      </c>
    </row>
    <row r="28" spans="1:27" ht="21.75" customHeight="1">
      <c r="A28" s="77" t="s">
        <v>37</v>
      </c>
      <c r="B28" s="78">
        <v>44</v>
      </c>
      <c r="C28" s="79">
        <v>44</v>
      </c>
      <c r="D28" s="80">
        <v>830</v>
      </c>
      <c r="E28" s="81">
        <f>D28/L28</f>
        <v>0.9753231492361927</v>
      </c>
      <c r="F28" s="82">
        <v>1</v>
      </c>
      <c r="G28" s="79">
        <v>1</v>
      </c>
      <c r="H28" s="80">
        <v>21</v>
      </c>
      <c r="I28" s="81">
        <f>H28/L28</f>
        <v>0.024676850763807285</v>
      </c>
      <c r="J28" s="83">
        <f t="shared" si="2"/>
        <v>45</v>
      </c>
      <c r="K28" s="84">
        <f t="shared" si="3"/>
        <v>45</v>
      </c>
      <c r="L28" s="85">
        <f t="shared" si="4"/>
        <v>851</v>
      </c>
      <c r="M28" s="86">
        <f>L28/T28</f>
        <v>0.33636363636363636</v>
      </c>
      <c r="N28" s="82">
        <v>18</v>
      </c>
      <c r="O28" s="132">
        <v>14</v>
      </c>
      <c r="P28" s="79">
        <v>1679</v>
      </c>
      <c r="Q28" s="81">
        <f>P28/T28</f>
        <v>0.6636363636363637</v>
      </c>
      <c r="R28" s="137">
        <f t="shared" si="7"/>
        <v>63</v>
      </c>
      <c r="S28" s="84">
        <f t="shared" si="8"/>
        <v>59</v>
      </c>
      <c r="T28" s="87">
        <f t="shared" si="9"/>
        <v>2530</v>
      </c>
      <c r="U28" s="86">
        <f t="shared" si="10"/>
        <v>0.7547732696897375</v>
      </c>
      <c r="V28" s="79">
        <v>12</v>
      </c>
      <c r="W28" s="88">
        <v>822</v>
      </c>
      <c r="X28" s="106">
        <f t="shared" si="11"/>
        <v>0.24522673031026254</v>
      </c>
      <c r="Y28" s="87">
        <f t="shared" si="12"/>
        <v>63</v>
      </c>
      <c r="Z28" s="84">
        <f t="shared" si="13"/>
        <v>71</v>
      </c>
      <c r="AA28" s="89">
        <f t="shared" si="14"/>
        <v>3352</v>
      </c>
    </row>
    <row r="29" spans="1:27" ht="21.75" customHeight="1">
      <c r="A29" s="77" t="s">
        <v>35</v>
      </c>
      <c r="B29" s="78">
        <v>145</v>
      </c>
      <c r="C29" s="79">
        <v>91</v>
      </c>
      <c r="D29" s="80">
        <v>6538</v>
      </c>
      <c r="E29" s="81">
        <f>D29/L29</f>
        <v>0.980503899220156</v>
      </c>
      <c r="F29" s="82">
        <v>1</v>
      </c>
      <c r="G29" s="79">
        <v>1</v>
      </c>
      <c r="H29" s="80">
        <v>130</v>
      </c>
      <c r="I29" s="81">
        <f>H29/L29</f>
        <v>0.019496100779844032</v>
      </c>
      <c r="J29" s="83">
        <f t="shared" si="2"/>
        <v>146</v>
      </c>
      <c r="K29" s="84">
        <f t="shared" si="3"/>
        <v>92</v>
      </c>
      <c r="L29" s="85">
        <f t="shared" si="4"/>
        <v>6668</v>
      </c>
      <c r="M29" s="86">
        <f>L29/T29</f>
        <v>0.618266110338433</v>
      </c>
      <c r="N29" s="82">
        <v>40</v>
      </c>
      <c r="O29" s="132">
        <v>21</v>
      </c>
      <c r="P29" s="79">
        <v>4117</v>
      </c>
      <c r="Q29" s="81">
        <f>P29/T29</f>
        <v>0.381733889661567</v>
      </c>
      <c r="R29" s="137">
        <f t="shared" si="7"/>
        <v>186</v>
      </c>
      <c r="S29" s="84">
        <f t="shared" si="8"/>
        <v>113</v>
      </c>
      <c r="T29" s="87">
        <f t="shared" si="9"/>
        <v>10785</v>
      </c>
      <c r="U29" s="86">
        <f t="shared" si="10"/>
        <v>0.7371637139107612</v>
      </c>
      <c r="V29" s="79">
        <v>31</v>
      </c>
      <c r="W29" s="88">
        <v>3845.4</v>
      </c>
      <c r="X29" s="81">
        <f t="shared" si="11"/>
        <v>0.26283628608923887</v>
      </c>
      <c r="Y29" s="87">
        <f t="shared" si="12"/>
        <v>186</v>
      </c>
      <c r="Z29" s="84">
        <f t="shared" si="13"/>
        <v>144</v>
      </c>
      <c r="AA29" s="89">
        <f t="shared" si="14"/>
        <v>14630.4</v>
      </c>
    </row>
    <row r="30" spans="1:27" ht="21.75" customHeight="1" thickBot="1">
      <c r="A30" s="90" t="s">
        <v>39</v>
      </c>
      <c r="B30" s="78">
        <v>348</v>
      </c>
      <c r="C30" s="79">
        <v>182</v>
      </c>
      <c r="D30" s="80">
        <v>5949</v>
      </c>
      <c r="E30" s="72">
        <f>D30/L30</f>
        <v>0.9177722925023141</v>
      </c>
      <c r="F30" s="70">
        <v>5</v>
      </c>
      <c r="G30" s="71">
        <v>5</v>
      </c>
      <c r="H30" s="91">
        <v>533</v>
      </c>
      <c r="I30" s="81">
        <f>H30/L30</f>
        <v>0.0822277074976859</v>
      </c>
      <c r="J30" s="92">
        <f t="shared" si="2"/>
        <v>353</v>
      </c>
      <c r="K30" s="74">
        <f t="shared" si="3"/>
        <v>187</v>
      </c>
      <c r="L30" s="93">
        <f t="shared" si="4"/>
        <v>6482</v>
      </c>
      <c r="M30" s="69">
        <f>L30/T30</f>
        <v>0.41857161306986956</v>
      </c>
      <c r="N30" s="70">
        <v>15</v>
      </c>
      <c r="O30" s="131">
        <v>15</v>
      </c>
      <c r="P30" s="71">
        <v>9004</v>
      </c>
      <c r="Q30" s="81">
        <f>P30/T30</f>
        <v>0.5814283869301304</v>
      </c>
      <c r="R30" s="136">
        <f t="shared" si="7"/>
        <v>368</v>
      </c>
      <c r="S30" s="74">
        <f t="shared" si="8"/>
        <v>202</v>
      </c>
      <c r="T30" s="73">
        <f t="shared" si="9"/>
        <v>15486</v>
      </c>
      <c r="U30" s="69">
        <f t="shared" si="10"/>
        <v>0.7521492058866385</v>
      </c>
      <c r="V30" s="79">
        <v>52</v>
      </c>
      <c r="W30" s="88">
        <v>5103</v>
      </c>
      <c r="X30" s="72">
        <f t="shared" si="11"/>
        <v>0.2478507941133615</v>
      </c>
      <c r="Y30" s="73">
        <f t="shared" si="12"/>
        <v>368</v>
      </c>
      <c r="Z30" s="74">
        <f t="shared" si="13"/>
        <v>254</v>
      </c>
      <c r="AA30" s="76">
        <f t="shared" si="14"/>
        <v>20589</v>
      </c>
    </row>
    <row r="31" spans="1:27" ht="33" customHeight="1" thickBot="1">
      <c r="A31" s="94" t="s">
        <v>15</v>
      </c>
      <c r="B31" s="95">
        <f>SUM(B17:B30)</f>
        <v>2038</v>
      </c>
      <c r="C31" s="96">
        <f>SUM(C17:C30)</f>
        <v>1402</v>
      </c>
      <c r="D31" s="97">
        <f>SUM(D17:D30)</f>
        <v>56381.4</v>
      </c>
      <c r="E31" s="98">
        <f>D31/L31</f>
        <v>0.9510278368617874</v>
      </c>
      <c r="F31" s="40">
        <f>SUM(F17:F30)</f>
        <v>63</v>
      </c>
      <c r="G31" s="96">
        <f>SUM(G17:G30)</f>
        <v>63</v>
      </c>
      <c r="H31" s="97">
        <f>SUM(H17:H30)</f>
        <v>2903.3</v>
      </c>
      <c r="I31" s="98">
        <f>H31/L31</f>
        <v>0.04897216313821273</v>
      </c>
      <c r="J31" s="99">
        <f>SUM(J17:J30)</f>
        <v>2101</v>
      </c>
      <c r="K31" s="100">
        <f>SUM(K17:K30)</f>
        <v>1465</v>
      </c>
      <c r="L31" s="97">
        <f>SUM(L17:L30)</f>
        <v>59284.7</v>
      </c>
      <c r="M31" s="98">
        <f>L31/T31</f>
        <v>0.5986155588326911</v>
      </c>
      <c r="N31" s="40">
        <f>SUM(N17:N30)</f>
        <v>367</v>
      </c>
      <c r="O31" s="134">
        <f>SUM(O17:O30)</f>
        <v>256</v>
      </c>
      <c r="P31" s="96">
        <f>SUM(P17:P30)</f>
        <v>39751.65</v>
      </c>
      <c r="Q31" s="98">
        <f>P31/T31</f>
        <v>0.40138444116730876</v>
      </c>
      <c r="R31" s="40">
        <f>SUM(R17:R30)</f>
        <v>2468</v>
      </c>
      <c r="S31" s="100">
        <f>SUM(S17:S30)</f>
        <v>1721</v>
      </c>
      <c r="T31" s="96">
        <f>SUM(T17:T30)</f>
        <v>99036.35</v>
      </c>
      <c r="U31" s="98">
        <f t="shared" si="10"/>
        <v>0.662134829445927</v>
      </c>
      <c r="V31" s="96">
        <f>SUM(V17:V30)</f>
        <v>503</v>
      </c>
      <c r="W31" s="39">
        <f>SUM(W17:W30)</f>
        <v>43787.865</v>
      </c>
      <c r="X31" s="98">
        <f t="shared" si="11"/>
        <v>0.29275584695494405</v>
      </c>
      <c r="Y31" s="96">
        <f>SUM(Y17:Y30)</f>
        <v>2468</v>
      </c>
      <c r="Z31" s="100">
        <f>SUM(Z17:Z30)</f>
        <v>2322</v>
      </c>
      <c r="AA31" s="101">
        <f>SUM(AA17:AA30)</f>
        <v>149571.27399999998</v>
      </c>
    </row>
    <row r="32" ht="13.5" thickTop="1"/>
    <row r="33" spans="1:6" ht="15" customHeight="1">
      <c r="A33" s="102"/>
      <c r="B33" s="103"/>
      <c r="C33" s="103"/>
      <c r="D33" s="103"/>
      <c r="E33" s="103"/>
      <c r="F33" s="103"/>
    </row>
    <row r="36" spans="2:7" ht="12.75">
      <c r="B36" s="113"/>
      <c r="C36" s="113"/>
      <c r="F36" s="113"/>
      <c r="G36" s="113"/>
    </row>
    <row r="37" spans="6:7" ht="12.75">
      <c r="F37" s="113"/>
      <c r="G37" s="113"/>
    </row>
  </sheetData>
  <sheetProtection/>
  <mergeCells count="13">
    <mergeCell ref="B12:AA12"/>
    <mergeCell ref="Y11:AA11"/>
    <mergeCell ref="B13:U13"/>
    <mergeCell ref="B15:E15"/>
    <mergeCell ref="F15:I15"/>
    <mergeCell ref="J15:M15"/>
    <mergeCell ref="A3:AA3"/>
    <mergeCell ref="V13:X15"/>
    <mergeCell ref="A7:AA7"/>
    <mergeCell ref="Y14:AA14"/>
    <mergeCell ref="Y13:AA13"/>
    <mergeCell ref="N14:Q15"/>
    <mergeCell ref="B14:M14"/>
  </mergeCells>
  <printOptions horizontalCentered="1" verticalCentered="1"/>
  <pageMargins left="0.17" right="0.2" top="0.22" bottom="0.5118110236220472" header="0.17" footer="0.5118110236220472"/>
  <pageSetup fitToHeight="1" fitToWidth="1" horizontalDpi="600" verticalDpi="600" orientation="landscape" paperSize="9" scale="53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37"/>
  <sheetViews>
    <sheetView zoomScale="64" zoomScaleNormal="64" zoomScalePageLayoutView="0" workbookViewId="0" topLeftCell="C14">
      <selection activeCell="AD27" sqref="AD27"/>
    </sheetView>
  </sheetViews>
  <sheetFormatPr defaultColWidth="9.140625" defaultRowHeight="12.75"/>
  <cols>
    <col min="1" max="1" width="33.421875" style="0" customWidth="1"/>
    <col min="2" max="2" width="8.140625" style="0" customWidth="1"/>
    <col min="3" max="3" width="8.28125" style="0" customWidth="1"/>
    <col min="4" max="4" width="12.00390625" style="0" customWidth="1"/>
    <col min="5" max="5" width="8.57421875" style="0" customWidth="1"/>
    <col min="6" max="6" width="7.7109375" style="0" customWidth="1"/>
    <col min="7" max="7" width="9.00390625" style="0" customWidth="1"/>
    <col min="8" max="8" width="11.8515625" style="0" customWidth="1"/>
    <col min="9" max="9" width="8.7109375" style="0" customWidth="1"/>
    <col min="10" max="10" width="8.28125" style="0" customWidth="1"/>
    <col min="11" max="11" width="9.00390625" style="0" customWidth="1"/>
    <col min="12" max="12" width="12.00390625" style="0" customWidth="1"/>
    <col min="13" max="14" width="8.7109375" style="0" customWidth="1"/>
    <col min="15" max="15" width="7.8515625" style="0" customWidth="1"/>
    <col min="16" max="16" width="11.140625" style="0" customWidth="1"/>
    <col min="17" max="18" width="8.57421875" style="0" customWidth="1"/>
    <col min="19" max="19" width="9.28125" style="0" customWidth="1"/>
    <col min="20" max="20" width="11.8515625" style="0" customWidth="1"/>
    <col min="21" max="21" width="8.57421875" style="0" customWidth="1"/>
    <col min="22" max="22" width="7.57421875" style="0" customWidth="1"/>
    <col min="23" max="23" width="10.28125" style="0" customWidth="1"/>
    <col min="24" max="27" width="8.421875" style="0" customWidth="1"/>
    <col min="28" max="28" width="8.00390625" style="0" customWidth="1"/>
    <col min="29" max="29" width="8.140625" style="0" customWidth="1"/>
    <col min="30" max="30" width="11.8515625" style="0" customWidth="1"/>
  </cols>
  <sheetData>
    <row r="3" spans="1:30" ht="27.75" customHeight="1">
      <c r="A3" s="184" t="s">
        <v>16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</row>
    <row r="7" spans="1:30" ht="21">
      <c r="A7" s="194" t="s">
        <v>49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</row>
    <row r="8" spans="1:30" ht="2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</row>
    <row r="9" spans="1:30" ht="2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</row>
    <row r="11" spans="28:30" ht="15.75" thickBot="1">
      <c r="AB11" s="213" t="s">
        <v>1</v>
      </c>
      <c r="AC11" s="213"/>
      <c r="AD11" s="213"/>
    </row>
    <row r="12" spans="1:30" ht="34.5" customHeight="1" thickBot="1" thickTop="1">
      <c r="A12" s="50"/>
      <c r="B12" s="210" t="s">
        <v>50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2"/>
    </row>
    <row r="13" spans="1:30" ht="30" customHeight="1" thickBot="1">
      <c r="A13" s="51"/>
      <c r="B13" s="214" t="s">
        <v>17</v>
      </c>
      <c r="C13" s="215"/>
      <c r="D13" s="215"/>
      <c r="E13" s="215"/>
      <c r="F13" s="215"/>
      <c r="G13" s="216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7"/>
      <c r="V13" s="185" t="s">
        <v>18</v>
      </c>
      <c r="W13" s="186"/>
      <c r="X13" s="187"/>
      <c r="Y13" s="142"/>
      <c r="Z13" s="142"/>
      <c r="AA13" s="142"/>
      <c r="AB13" s="198" t="s">
        <v>19</v>
      </c>
      <c r="AC13" s="199"/>
      <c r="AD13" s="200"/>
    </row>
    <row r="14" spans="1:30" ht="27.75" customHeight="1" thickBot="1">
      <c r="A14" s="51" t="s">
        <v>2</v>
      </c>
      <c r="B14" s="207" t="s">
        <v>20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9"/>
      <c r="N14" s="201" t="s">
        <v>21</v>
      </c>
      <c r="O14" s="202"/>
      <c r="P14" s="202"/>
      <c r="Q14" s="203"/>
      <c r="R14" s="129"/>
      <c r="S14" s="127" t="s">
        <v>31</v>
      </c>
      <c r="T14" s="127"/>
      <c r="U14" s="128"/>
      <c r="V14" s="188"/>
      <c r="W14" s="189"/>
      <c r="X14" s="190"/>
      <c r="Y14" s="188" t="s">
        <v>43</v>
      </c>
      <c r="Z14" s="189"/>
      <c r="AA14" s="190"/>
      <c r="AB14" s="195" t="s">
        <v>22</v>
      </c>
      <c r="AC14" s="196"/>
      <c r="AD14" s="197"/>
    </row>
    <row r="15" spans="1:30" ht="23.25" customHeight="1">
      <c r="A15" s="52"/>
      <c r="B15" s="178" t="s">
        <v>23</v>
      </c>
      <c r="C15" s="179"/>
      <c r="D15" s="179"/>
      <c r="E15" s="180"/>
      <c r="F15" s="178" t="s">
        <v>24</v>
      </c>
      <c r="G15" s="179"/>
      <c r="H15" s="179"/>
      <c r="I15" s="180"/>
      <c r="J15" s="181" t="s">
        <v>25</v>
      </c>
      <c r="K15" s="182"/>
      <c r="L15" s="182"/>
      <c r="M15" s="183"/>
      <c r="N15" s="204"/>
      <c r="O15" s="205"/>
      <c r="P15" s="205"/>
      <c r="Q15" s="206"/>
      <c r="R15" s="138"/>
      <c r="S15" s="53"/>
      <c r="T15" s="53"/>
      <c r="U15" s="53"/>
      <c r="V15" s="191"/>
      <c r="W15" s="192"/>
      <c r="X15" s="193"/>
      <c r="Y15" s="143"/>
      <c r="Z15" s="143"/>
      <c r="AA15" s="144"/>
      <c r="AB15" s="53"/>
      <c r="AC15" s="53"/>
      <c r="AD15" s="54"/>
    </row>
    <row r="16" spans="1:30" ht="18" thickBot="1">
      <c r="A16" s="55"/>
      <c r="B16" s="149" t="s">
        <v>26</v>
      </c>
      <c r="C16" s="57" t="s">
        <v>27</v>
      </c>
      <c r="D16" s="58" t="s">
        <v>10</v>
      </c>
      <c r="E16" s="59" t="s">
        <v>28</v>
      </c>
      <c r="F16" s="149" t="s">
        <v>26</v>
      </c>
      <c r="G16" s="57" t="s">
        <v>27</v>
      </c>
      <c r="H16" s="60" t="s">
        <v>10</v>
      </c>
      <c r="I16" s="150" t="s">
        <v>28</v>
      </c>
      <c r="J16" s="56" t="s">
        <v>26</v>
      </c>
      <c r="K16" s="62" t="s">
        <v>27</v>
      </c>
      <c r="L16" s="63" t="s">
        <v>10</v>
      </c>
      <c r="M16" s="61" t="s">
        <v>29</v>
      </c>
      <c r="N16" s="135" t="s">
        <v>26</v>
      </c>
      <c r="O16" s="130" t="s">
        <v>27</v>
      </c>
      <c r="P16" s="63" t="s">
        <v>10</v>
      </c>
      <c r="Q16" s="64" t="s">
        <v>29</v>
      </c>
      <c r="R16" s="135" t="s">
        <v>26</v>
      </c>
      <c r="S16" s="62" t="s">
        <v>27</v>
      </c>
      <c r="T16" s="63" t="s">
        <v>10</v>
      </c>
      <c r="U16" s="64" t="s">
        <v>30</v>
      </c>
      <c r="V16" s="56" t="s">
        <v>27</v>
      </c>
      <c r="W16" s="63" t="s">
        <v>10</v>
      </c>
      <c r="X16" s="145" t="s">
        <v>30</v>
      </c>
      <c r="Y16" s="66" t="s">
        <v>26</v>
      </c>
      <c r="Z16" s="66" t="s">
        <v>27</v>
      </c>
      <c r="AA16" s="145" t="s">
        <v>10</v>
      </c>
      <c r="AB16" s="146" t="s">
        <v>26</v>
      </c>
      <c r="AC16" s="62" t="s">
        <v>27</v>
      </c>
      <c r="AD16" s="67" t="s">
        <v>10</v>
      </c>
    </row>
    <row r="17" spans="1:30" ht="21.75" customHeight="1">
      <c r="A17" s="77" t="s">
        <v>44</v>
      </c>
      <c r="B17" s="151">
        <v>453</v>
      </c>
      <c r="C17" s="152">
        <v>348</v>
      </c>
      <c r="D17" s="153">
        <v>13787</v>
      </c>
      <c r="E17" s="154">
        <f aca="true" t="shared" si="0" ref="E17:E31">D17/L17</f>
        <v>0.9724220623501199</v>
      </c>
      <c r="F17" s="155">
        <v>9</v>
      </c>
      <c r="G17" s="152">
        <v>9</v>
      </c>
      <c r="H17" s="153">
        <v>391</v>
      </c>
      <c r="I17" s="154">
        <f aca="true" t="shared" si="1" ref="I17:I31">H17/L17</f>
        <v>0.027577937649880094</v>
      </c>
      <c r="J17" s="83">
        <f aca="true" t="shared" si="2" ref="J17:L30">B17+F17</f>
        <v>462</v>
      </c>
      <c r="K17" s="84">
        <f t="shared" si="2"/>
        <v>357</v>
      </c>
      <c r="L17" s="85">
        <f t="shared" si="2"/>
        <v>14178</v>
      </c>
      <c r="M17" s="86">
        <f aca="true" t="shared" si="3" ref="M17:M23">L17/T17</f>
        <v>0.7270396389928722</v>
      </c>
      <c r="N17" s="82">
        <v>55</v>
      </c>
      <c r="O17" s="132">
        <v>47</v>
      </c>
      <c r="P17" s="79">
        <v>5323</v>
      </c>
      <c r="Q17" s="81">
        <f aca="true" t="shared" si="4" ref="Q17:Q23">P17/T17</f>
        <v>0.27296036100712784</v>
      </c>
      <c r="R17" s="137">
        <f aca="true" t="shared" si="5" ref="R17:T30">J17+N17</f>
        <v>517</v>
      </c>
      <c r="S17" s="84">
        <f t="shared" si="5"/>
        <v>404</v>
      </c>
      <c r="T17" s="87">
        <f t="shared" si="5"/>
        <v>19501</v>
      </c>
      <c r="U17" s="86">
        <f aca="true" t="shared" si="6" ref="U17:U22">T17/AD17</f>
        <v>0.8011914543960559</v>
      </c>
      <c r="V17" s="79">
        <v>75</v>
      </c>
      <c r="W17" s="80">
        <v>4839</v>
      </c>
      <c r="X17" s="81">
        <f aca="true" t="shared" si="7" ref="X17:X22">W17/AD17</f>
        <v>0.19880854560394412</v>
      </c>
      <c r="Y17" s="79">
        <v>0</v>
      </c>
      <c r="Z17" s="147">
        <v>0</v>
      </c>
      <c r="AA17" s="88">
        <v>0</v>
      </c>
      <c r="AB17" s="87">
        <f>R17+Y17</f>
        <v>517</v>
      </c>
      <c r="AC17" s="84">
        <f>S17+V17+Z17</f>
        <v>479</v>
      </c>
      <c r="AD17" s="89">
        <f>T17+W17+AA17</f>
        <v>24340</v>
      </c>
    </row>
    <row r="18" spans="1:30" ht="21.75" customHeight="1">
      <c r="A18" s="112" t="s">
        <v>40</v>
      </c>
      <c r="B18" s="78">
        <v>0</v>
      </c>
      <c r="C18" s="104">
        <v>0</v>
      </c>
      <c r="D18" s="105">
        <v>0</v>
      </c>
      <c r="E18" s="81">
        <v>0</v>
      </c>
      <c r="F18" s="78">
        <v>0</v>
      </c>
      <c r="G18" s="104">
        <v>0</v>
      </c>
      <c r="H18" s="105">
        <v>0</v>
      </c>
      <c r="I18" s="81">
        <v>0</v>
      </c>
      <c r="J18" s="107">
        <f t="shared" si="2"/>
        <v>0</v>
      </c>
      <c r="K18" s="26">
        <f t="shared" si="2"/>
        <v>0</v>
      </c>
      <c r="L18" s="108">
        <f t="shared" si="2"/>
        <v>0</v>
      </c>
      <c r="M18" s="86">
        <v>0</v>
      </c>
      <c r="N18" s="82">
        <v>0</v>
      </c>
      <c r="O18" s="133">
        <v>0</v>
      </c>
      <c r="P18" s="104">
        <v>0</v>
      </c>
      <c r="Q18" s="81">
        <v>0</v>
      </c>
      <c r="R18" s="137">
        <f t="shared" si="5"/>
        <v>0</v>
      </c>
      <c r="S18" s="26">
        <f t="shared" si="5"/>
        <v>0</v>
      </c>
      <c r="T18" s="109">
        <f t="shared" si="5"/>
        <v>0</v>
      </c>
      <c r="U18" s="86">
        <v>0</v>
      </c>
      <c r="V18" s="104">
        <v>0</v>
      </c>
      <c r="W18" s="105">
        <v>0</v>
      </c>
      <c r="X18" s="106">
        <v>0</v>
      </c>
      <c r="Y18" s="104">
        <v>0</v>
      </c>
      <c r="Z18" s="124">
        <v>0</v>
      </c>
      <c r="AA18" s="110">
        <v>0</v>
      </c>
      <c r="AB18" s="109">
        <f aca="true" t="shared" si="8" ref="AB18:AB30">R18+Y18</f>
        <v>0</v>
      </c>
      <c r="AC18" s="26">
        <f aca="true" t="shared" si="9" ref="AC18:AC30">S18+V18+Z18</f>
        <v>0</v>
      </c>
      <c r="AD18" s="111">
        <f aca="true" t="shared" si="10" ref="AD18:AD30">T18+W18+AA18</f>
        <v>0</v>
      </c>
    </row>
    <row r="19" spans="1:30" ht="21.75" customHeight="1">
      <c r="A19" s="77" t="s">
        <v>32</v>
      </c>
      <c r="B19" s="78">
        <v>0</v>
      </c>
      <c r="C19" s="79">
        <v>0</v>
      </c>
      <c r="D19" s="80">
        <v>0</v>
      </c>
      <c r="E19" s="122">
        <v>0</v>
      </c>
      <c r="F19" s="82">
        <v>0</v>
      </c>
      <c r="G19" s="79">
        <v>0</v>
      </c>
      <c r="H19" s="80">
        <v>0</v>
      </c>
      <c r="I19" s="81">
        <v>0</v>
      </c>
      <c r="J19" s="83">
        <f t="shared" si="2"/>
        <v>0</v>
      </c>
      <c r="K19" s="84">
        <f t="shared" si="2"/>
        <v>0</v>
      </c>
      <c r="L19" s="85">
        <f t="shared" si="2"/>
        <v>0</v>
      </c>
      <c r="M19" s="86">
        <v>0</v>
      </c>
      <c r="N19" s="82">
        <v>0</v>
      </c>
      <c r="O19" s="132">
        <v>0</v>
      </c>
      <c r="P19" s="79">
        <v>0</v>
      </c>
      <c r="Q19" s="81">
        <v>0</v>
      </c>
      <c r="R19" s="137">
        <f t="shared" si="5"/>
        <v>0</v>
      </c>
      <c r="S19" s="84">
        <f t="shared" si="5"/>
        <v>0</v>
      </c>
      <c r="T19" s="87">
        <f t="shared" si="5"/>
        <v>0</v>
      </c>
      <c r="U19" s="86">
        <v>0</v>
      </c>
      <c r="V19" s="79">
        <v>0</v>
      </c>
      <c r="W19" s="80">
        <v>0</v>
      </c>
      <c r="X19" s="106">
        <v>0</v>
      </c>
      <c r="Y19" s="104">
        <v>0</v>
      </c>
      <c r="Z19" s="124">
        <v>0</v>
      </c>
      <c r="AA19" s="110">
        <v>0</v>
      </c>
      <c r="AB19" s="87">
        <f t="shared" si="8"/>
        <v>0</v>
      </c>
      <c r="AC19" s="84">
        <f t="shared" si="9"/>
        <v>0</v>
      </c>
      <c r="AD19" s="89">
        <f t="shared" si="10"/>
        <v>0</v>
      </c>
    </row>
    <row r="20" spans="1:30" ht="21.75" customHeight="1">
      <c r="A20" s="77" t="s">
        <v>34</v>
      </c>
      <c r="B20" s="78">
        <v>0</v>
      </c>
      <c r="C20" s="79">
        <v>0</v>
      </c>
      <c r="D20" s="80">
        <v>0</v>
      </c>
      <c r="E20" s="81">
        <v>0</v>
      </c>
      <c r="F20" s="82">
        <v>0</v>
      </c>
      <c r="G20" s="79">
        <v>0</v>
      </c>
      <c r="H20" s="80">
        <v>0</v>
      </c>
      <c r="I20" s="81">
        <v>0</v>
      </c>
      <c r="J20" s="83">
        <f t="shared" si="2"/>
        <v>0</v>
      </c>
      <c r="K20" s="84">
        <f t="shared" si="2"/>
        <v>0</v>
      </c>
      <c r="L20" s="85">
        <f t="shared" si="2"/>
        <v>0</v>
      </c>
      <c r="M20" s="86">
        <v>0</v>
      </c>
      <c r="N20" s="82">
        <v>789</v>
      </c>
      <c r="O20" s="132">
        <v>562</v>
      </c>
      <c r="P20" s="79">
        <v>28282.8</v>
      </c>
      <c r="Q20" s="81">
        <v>0</v>
      </c>
      <c r="R20" s="137">
        <f t="shared" si="5"/>
        <v>789</v>
      </c>
      <c r="S20" s="84">
        <f t="shared" si="5"/>
        <v>562</v>
      </c>
      <c r="T20" s="87">
        <f t="shared" si="5"/>
        <v>28282.8</v>
      </c>
      <c r="U20" s="86">
        <f t="shared" si="6"/>
        <v>0.5889955371553166</v>
      </c>
      <c r="V20" s="79">
        <v>1373</v>
      </c>
      <c r="W20" s="80">
        <v>19735.9</v>
      </c>
      <c r="X20" s="106">
        <f t="shared" si="7"/>
        <v>0.4110044628446835</v>
      </c>
      <c r="Y20" s="104">
        <v>0</v>
      </c>
      <c r="Z20" s="124">
        <v>0</v>
      </c>
      <c r="AA20" s="110">
        <v>0</v>
      </c>
      <c r="AB20" s="87">
        <f t="shared" si="8"/>
        <v>789</v>
      </c>
      <c r="AC20" s="84">
        <f t="shared" si="9"/>
        <v>1935</v>
      </c>
      <c r="AD20" s="89">
        <f t="shared" si="10"/>
        <v>48018.7</v>
      </c>
    </row>
    <row r="21" spans="1:30" ht="21.75" customHeight="1">
      <c r="A21" s="77" t="s">
        <v>36</v>
      </c>
      <c r="B21" s="78">
        <v>3267</v>
      </c>
      <c r="C21" s="79">
        <v>3267</v>
      </c>
      <c r="D21" s="80">
        <v>93096.5</v>
      </c>
      <c r="E21" s="81">
        <f t="shared" si="0"/>
        <v>0.9555925307012322</v>
      </c>
      <c r="F21" s="82">
        <v>85</v>
      </c>
      <c r="G21" s="79">
        <v>85</v>
      </c>
      <c r="H21" s="80">
        <v>4326.3</v>
      </c>
      <c r="I21" s="81">
        <f t="shared" si="1"/>
        <v>0.04440746929876785</v>
      </c>
      <c r="J21" s="83">
        <f t="shared" si="2"/>
        <v>3352</v>
      </c>
      <c r="K21" s="84">
        <f t="shared" si="2"/>
        <v>3352</v>
      </c>
      <c r="L21" s="85">
        <f t="shared" si="2"/>
        <v>97422.8</v>
      </c>
      <c r="M21" s="86">
        <f t="shared" si="3"/>
        <v>0.6029795319646715</v>
      </c>
      <c r="N21" s="82">
        <v>773</v>
      </c>
      <c r="O21" s="132">
        <v>444</v>
      </c>
      <c r="P21" s="79">
        <v>64146.2</v>
      </c>
      <c r="Q21" s="81">
        <f t="shared" si="4"/>
        <v>0.39702046803532853</v>
      </c>
      <c r="R21" s="137">
        <f t="shared" si="5"/>
        <v>4125</v>
      </c>
      <c r="S21" s="84">
        <f t="shared" si="5"/>
        <v>3796</v>
      </c>
      <c r="T21" s="87">
        <f t="shared" si="5"/>
        <v>161569</v>
      </c>
      <c r="U21" s="86">
        <f t="shared" si="6"/>
        <v>0.7295283118970698</v>
      </c>
      <c r="V21" s="79">
        <v>609</v>
      </c>
      <c r="W21" s="80">
        <v>59901.5</v>
      </c>
      <c r="X21" s="106">
        <f t="shared" si="7"/>
        <v>0.2704716881029302</v>
      </c>
      <c r="Y21" s="104">
        <v>0</v>
      </c>
      <c r="Z21" s="124">
        <v>0</v>
      </c>
      <c r="AA21" s="110">
        <v>0</v>
      </c>
      <c r="AB21" s="87">
        <f t="shared" si="8"/>
        <v>4125</v>
      </c>
      <c r="AC21" s="84">
        <f t="shared" si="9"/>
        <v>4405</v>
      </c>
      <c r="AD21" s="89">
        <f t="shared" si="10"/>
        <v>221470.5</v>
      </c>
    </row>
    <row r="22" spans="1:30" ht="21.75" customHeight="1">
      <c r="A22" s="77" t="s">
        <v>12</v>
      </c>
      <c r="B22" s="78">
        <v>993</v>
      </c>
      <c r="C22" s="79">
        <v>993</v>
      </c>
      <c r="D22" s="80">
        <v>28532.2</v>
      </c>
      <c r="E22" s="81">
        <f t="shared" si="0"/>
        <v>0.8418515174582943</v>
      </c>
      <c r="F22" s="82">
        <v>169</v>
      </c>
      <c r="G22" s="79">
        <v>169</v>
      </c>
      <c r="H22" s="80">
        <v>5360</v>
      </c>
      <c r="I22" s="81">
        <f t="shared" si="1"/>
        <v>0.15814848254170577</v>
      </c>
      <c r="J22" s="83">
        <f t="shared" si="2"/>
        <v>1162</v>
      </c>
      <c r="K22" s="84">
        <f t="shared" si="2"/>
        <v>1162</v>
      </c>
      <c r="L22" s="85">
        <f t="shared" si="2"/>
        <v>33892.2</v>
      </c>
      <c r="M22" s="86">
        <f t="shared" si="3"/>
        <v>0.5922704030812139</v>
      </c>
      <c r="N22" s="82">
        <v>149</v>
      </c>
      <c r="O22" s="132">
        <v>149</v>
      </c>
      <c r="P22" s="79">
        <v>23332</v>
      </c>
      <c r="Q22" s="81">
        <f t="shared" si="4"/>
        <v>0.40772959691878613</v>
      </c>
      <c r="R22" s="137">
        <f t="shared" si="5"/>
        <v>1311</v>
      </c>
      <c r="S22" s="84">
        <f t="shared" si="5"/>
        <v>1311</v>
      </c>
      <c r="T22" s="87">
        <f t="shared" si="5"/>
        <v>57224.2</v>
      </c>
      <c r="U22" s="86">
        <f t="shared" si="6"/>
        <v>0.7082553591761968</v>
      </c>
      <c r="V22" s="79">
        <v>265</v>
      </c>
      <c r="W22" s="80">
        <v>23571.8</v>
      </c>
      <c r="X22" s="106">
        <f t="shared" si="7"/>
        <v>0.29174464082380314</v>
      </c>
      <c r="Y22" s="104">
        <v>0</v>
      </c>
      <c r="Z22" s="124">
        <v>0</v>
      </c>
      <c r="AA22" s="110">
        <v>0</v>
      </c>
      <c r="AB22" s="87">
        <f t="shared" si="8"/>
        <v>1311</v>
      </c>
      <c r="AC22" s="84">
        <f t="shared" si="9"/>
        <v>1576</v>
      </c>
      <c r="AD22" s="89">
        <f t="shared" si="10"/>
        <v>80796</v>
      </c>
    </row>
    <row r="23" spans="1:30" ht="21.75" customHeight="1">
      <c r="A23" s="77" t="s">
        <v>45</v>
      </c>
      <c r="B23" s="78">
        <v>4878</v>
      </c>
      <c r="C23" s="79">
        <v>2776</v>
      </c>
      <c r="D23" s="80">
        <v>163301.9</v>
      </c>
      <c r="E23" s="81">
        <f t="shared" si="0"/>
        <v>0.9968915719658671</v>
      </c>
      <c r="F23" s="82">
        <v>11</v>
      </c>
      <c r="G23" s="79">
        <v>11</v>
      </c>
      <c r="H23" s="80">
        <v>509.195</v>
      </c>
      <c r="I23" s="81">
        <f t="shared" si="1"/>
        <v>0.0031084280341328527</v>
      </c>
      <c r="J23" s="83">
        <f t="shared" si="2"/>
        <v>4889</v>
      </c>
      <c r="K23" s="84">
        <f t="shared" si="2"/>
        <v>2787</v>
      </c>
      <c r="L23" s="85">
        <f t="shared" si="2"/>
        <v>163811.095</v>
      </c>
      <c r="M23" s="86">
        <f t="shared" si="3"/>
        <v>0.6588840687735867</v>
      </c>
      <c r="N23" s="82">
        <v>508</v>
      </c>
      <c r="O23" s="132">
        <v>508</v>
      </c>
      <c r="P23" s="79">
        <v>84807.9</v>
      </c>
      <c r="Q23" s="81">
        <f t="shared" si="4"/>
        <v>0.3411159312264133</v>
      </c>
      <c r="R23" s="137">
        <f t="shared" si="5"/>
        <v>5397</v>
      </c>
      <c r="S23" s="84">
        <f t="shared" si="5"/>
        <v>3295</v>
      </c>
      <c r="T23" s="87">
        <f t="shared" si="5"/>
        <v>248618.995</v>
      </c>
      <c r="U23" s="86">
        <f aca="true" t="shared" si="11" ref="U23:U31">T23/AD23</f>
        <v>0.7088461532046486</v>
      </c>
      <c r="V23" s="79">
        <v>747</v>
      </c>
      <c r="W23" s="80">
        <v>102194.59999999999</v>
      </c>
      <c r="X23" s="106">
        <f aca="true" t="shared" si="12" ref="X23:X31">W23/AD23</f>
        <v>0.29137053300488075</v>
      </c>
      <c r="Y23" s="104">
        <v>0</v>
      </c>
      <c r="Z23" s="124">
        <v>0</v>
      </c>
      <c r="AA23" s="110">
        <v>-76</v>
      </c>
      <c r="AB23" s="87">
        <f t="shared" si="8"/>
        <v>5397</v>
      </c>
      <c r="AC23" s="84">
        <f t="shared" si="9"/>
        <v>4042</v>
      </c>
      <c r="AD23" s="89">
        <f t="shared" si="10"/>
        <v>350737.595</v>
      </c>
    </row>
    <row r="24" spans="1:30" ht="21.75" customHeight="1">
      <c r="A24" s="77" t="s">
        <v>13</v>
      </c>
      <c r="B24" s="78">
        <v>0</v>
      </c>
      <c r="C24" s="79">
        <v>0</v>
      </c>
      <c r="D24" s="80">
        <v>0</v>
      </c>
      <c r="E24" s="81">
        <v>0</v>
      </c>
      <c r="F24" s="82">
        <v>0</v>
      </c>
      <c r="G24" s="79">
        <v>0</v>
      </c>
      <c r="H24" s="80">
        <v>0</v>
      </c>
      <c r="I24" s="81">
        <v>0</v>
      </c>
      <c r="J24" s="83">
        <f t="shared" si="2"/>
        <v>0</v>
      </c>
      <c r="K24" s="84">
        <f t="shared" si="2"/>
        <v>0</v>
      </c>
      <c r="L24" s="85">
        <f t="shared" si="2"/>
        <v>0</v>
      </c>
      <c r="M24" s="86">
        <v>0</v>
      </c>
      <c r="N24" s="82">
        <v>0</v>
      </c>
      <c r="O24" s="132">
        <v>0</v>
      </c>
      <c r="P24" s="79">
        <v>0</v>
      </c>
      <c r="Q24" s="81">
        <v>0</v>
      </c>
      <c r="R24" s="137">
        <f t="shared" si="5"/>
        <v>0</v>
      </c>
      <c r="S24" s="84">
        <f t="shared" si="5"/>
        <v>0</v>
      </c>
      <c r="T24" s="87">
        <f t="shared" si="5"/>
        <v>0</v>
      </c>
      <c r="U24" s="86">
        <f t="shared" si="11"/>
        <v>0</v>
      </c>
      <c r="V24" s="79">
        <v>45</v>
      </c>
      <c r="W24" s="80">
        <v>6085</v>
      </c>
      <c r="X24" s="106">
        <f t="shared" si="12"/>
        <v>1</v>
      </c>
      <c r="Y24" s="104">
        <v>0</v>
      </c>
      <c r="Z24" s="124">
        <v>0</v>
      </c>
      <c r="AA24" s="110">
        <v>0</v>
      </c>
      <c r="AB24" s="87">
        <f t="shared" si="8"/>
        <v>0</v>
      </c>
      <c r="AC24" s="84">
        <f t="shared" si="9"/>
        <v>45</v>
      </c>
      <c r="AD24" s="89">
        <f t="shared" si="10"/>
        <v>6085</v>
      </c>
    </row>
    <row r="25" spans="1:30" ht="21.75" customHeight="1">
      <c r="A25" s="77" t="s">
        <v>33</v>
      </c>
      <c r="B25" s="78">
        <v>0</v>
      </c>
      <c r="C25" s="79">
        <v>0</v>
      </c>
      <c r="D25" s="80">
        <v>0</v>
      </c>
      <c r="E25" s="81">
        <v>0</v>
      </c>
      <c r="F25" s="82">
        <v>0</v>
      </c>
      <c r="G25" s="79">
        <v>0</v>
      </c>
      <c r="H25" s="80">
        <v>0</v>
      </c>
      <c r="I25" s="81">
        <v>0</v>
      </c>
      <c r="J25" s="83">
        <f t="shared" si="2"/>
        <v>0</v>
      </c>
      <c r="K25" s="84">
        <f t="shared" si="2"/>
        <v>0</v>
      </c>
      <c r="L25" s="85">
        <f t="shared" si="2"/>
        <v>0</v>
      </c>
      <c r="M25" s="86">
        <v>0</v>
      </c>
      <c r="N25" s="82">
        <v>41</v>
      </c>
      <c r="O25" s="132">
        <v>17</v>
      </c>
      <c r="P25" s="79">
        <v>1791.212</v>
      </c>
      <c r="Q25" s="81">
        <v>0</v>
      </c>
      <c r="R25" s="137">
        <f t="shared" si="5"/>
        <v>41</v>
      </c>
      <c r="S25" s="84">
        <f t="shared" si="5"/>
        <v>17</v>
      </c>
      <c r="T25" s="87">
        <f t="shared" si="5"/>
        <v>1791.212</v>
      </c>
      <c r="U25" s="86">
        <f t="shared" si="11"/>
        <v>0.04748422005914916</v>
      </c>
      <c r="V25" s="79">
        <v>332</v>
      </c>
      <c r="W25" s="80">
        <v>35931.046</v>
      </c>
      <c r="X25" s="81">
        <f t="shared" si="12"/>
        <v>0.9525157799408509</v>
      </c>
      <c r="Y25" s="79">
        <v>0</v>
      </c>
      <c r="Z25" s="147">
        <v>0</v>
      </c>
      <c r="AA25" s="88">
        <v>0</v>
      </c>
      <c r="AB25" s="87">
        <f t="shared" si="8"/>
        <v>41</v>
      </c>
      <c r="AC25" s="84">
        <f t="shared" si="9"/>
        <v>349</v>
      </c>
      <c r="AD25" s="89">
        <f t="shared" si="10"/>
        <v>37722.258</v>
      </c>
    </row>
    <row r="26" spans="1:30" ht="21.75" customHeight="1">
      <c r="A26" s="77" t="s">
        <v>42</v>
      </c>
      <c r="B26" s="78">
        <v>0</v>
      </c>
      <c r="C26" s="79">
        <v>0</v>
      </c>
      <c r="D26" s="80">
        <v>0</v>
      </c>
      <c r="E26" s="81">
        <v>0</v>
      </c>
      <c r="F26" s="82">
        <v>0</v>
      </c>
      <c r="G26" s="79">
        <v>0</v>
      </c>
      <c r="H26" s="80">
        <v>0</v>
      </c>
      <c r="I26" s="81">
        <v>0</v>
      </c>
      <c r="J26" s="83">
        <f t="shared" si="2"/>
        <v>0</v>
      </c>
      <c r="K26" s="84">
        <f t="shared" si="2"/>
        <v>0</v>
      </c>
      <c r="L26" s="85">
        <f t="shared" si="2"/>
        <v>0</v>
      </c>
      <c r="M26" s="86">
        <v>0</v>
      </c>
      <c r="N26" s="82">
        <v>0</v>
      </c>
      <c r="O26" s="132">
        <v>0</v>
      </c>
      <c r="P26" s="79">
        <v>0</v>
      </c>
      <c r="Q26" s="81">
        <v>0</v>
      </c>
      <c r="R26" s="137">
        <f t="shared" si="5"/>
        <v>0</v>
      </c>
      <c r="S26" s="84">
        <f t="shared" si="5"/>
        <v>0</v>
      </c>
      <c r="T26" s="87">
        <f t="shared" si="5"/>
        <v>0</v>
      </c>
      <c r="U26" s="86">
        <v>0</v>
      </c>
      <c r="V26" s="79">
        <v>0</v>
      </c>
      <c r="W26" s="80">
        <v>0</v>
      </c>
      <c r="X26" s="106">
        <v>0</v>
      </c>
      <c r="Y26" s="104">
        <v>0</v>
      </c>
      <c r="Z26" s="124">
        <v>0</v>
      </c>
      <c r="AA26" s="110">
        <v>0</v>
      </c>
      <c r="AB26" s="87">
        <v>0</v>
      </c>
      <c r="AC26" s="84">
        <v>1146</v>
      </c>
      <c r="AD26" s="89">
        <v>81312</v>
      </c>
    </row>
    <row r="27" spans="1:30" ht="21.75" customHeight="1">
      <c r="A27" s="77" t="s">
        <v>14</v>
      </c>
      <c r="B27" s="78">
        <v>2971</v>
      </c>
      <c r="C27" s="79">
        <v>1644</v>
      </c>
      <c r="D27" s="80">
        <v>87295.2</v>
      </c>
      <c r="E27" s="81">
        <f t="shared" si="0"/>
        <v>0.9038800641551984</v>
      </c>
      <c r="F27" s="82">
        <v>188</v>
      </c>
      <c r="G27" s="79">
        <v>186</v>
      </c>
      <c r="H27" s="80">
        <v>9283.1</v>
      </c>
      <c r="I27" s="81">
        <f t="shared" si="1"/>
        <v>0.09611993584480158</v>
      </c>
      <c r="J27" s="83">
        <f t="shared" si="2"/>
        <v>3159</v>
      </c>
      <c r="K27" s="84">
        <f t="shared" si="2"/>
        <v>1830</v>
      </c>
      <c r="L27" s="85">
        <f t="shared" si="2"/>
        <v>96578.3</v>
      </c>
      <c r="M27" s="86">
        <f>L27/T27</f>
        <v>0.6375499641875187</v>
      </c>
      <c r="N27" s="82">
        <v>652</v>
      </c>
      <c r="O27" s="132">
        <v>346</v>
      </c>
      <c r="P27" s="79">
        <v>54905.2</v>
      </c>
      <c r="Q27" s="81">
        <f>P27/T27</f>
        <v>0.3624500358124812</v>
      </c>
      <c r="R27" s="137">
        <f t="shared" si="5"/>
        <v>3811</v>
      </c>
      <c r="S27" s="84">
        <f t="shared" si="5"/>
        <v>2176</v>
      </c>
      <c r="T27" s="87">
        <f t="shared" si="5"/>
        <v>151483.5</v>
      </c>
      <c r="U27" s="86">
        <f t="shared" si="11"/>
        <v>0.7283788559600142</v>
      </c>
      <c r="V27" s="79">
        <v>578</v>
      </c>
      <c r="W27" s="80">
        <v>56489.600000000006</v>
      </c>
      <c r="X27" s="106">
        <f t="shared" si="12"/>
        <v>0.2716192207180242</v>
      </c>
      <c r="Y27" s="104">
        <v>0</v>
      </c>
      <c r="Z27" s="124">
        <v>0</v>
      </c>
      <c r="AA27" s="110">
        <v>0.4</v>
      </c>
      <c r="AB27" s="87">
        <f t="shared" si="8"/>
        <v>3811</v>
      </c>
      <c r="AC27" s="84">
        <f t="shared" si="9"/>
        <v>2754</v>
      </c>
      <c r="AD27" s="89">
        <f t="shared" si="10"/>
        <v>207973.5</v>
      </c>
    </row>
    <row r="28" spans="1:30" ht="21.75" customHeight="1">
      <c r="A28" s="77" t="s">
        <v>37</v>
      </c>
      <c r="B28" s="78">
        <v>501</v>
      </c>
      <c r="C28" s="79">
        <v>462</v>
      </c>
      <c r="D28" s="80">
        <v>13392</v>
      </c>
      <c r="E28" s="81">
        <f t="shared" si="0"/>
        <v>0.9378151260504202</v>
      </c>
      <c r="F28" s="82">
        <v>15</v>
      </c>
      <c r="G28" s="79">
        <v>15</v>
      </c>
      <c r="H28" s="80">
        <v>888</v>
      </c>
      <c r="I28" s="81">
        <f t="shared" si="1"/>
        <v>0.06218487394957983</v>
      </c>
      <c r="J28" s="83">
        <f t="shared" si="2"/>
        <v>516</v>
      </c>
      <c r="K28" s="84">
        <f t="shared" si="2"/>
        <v>477</v>
      </c>
      <c r="L28" s="85">
        <f t="shared" si="2"/>
        <v>14280</v>
      </c>
      <c r="M28" s="86">
        <f>L28/T28</f>
        <v>0.3949551941586459</v>
      </c>
      <c r="N28" s="82">
        <v>252</v>
      </c>
      <c r="O28" s="132">
        <v>194</v>
      </c>
      <c r="P28" s="79">
        <v>21876</v>
      </c>
      <c r="Q28" s="81">
        <f>P28/T28</f>
        <v>0.6050448058413541</v>
      </c>
      <c r="R28" s="137">
        <f t="shared" si="5"/>
        <v>768</v>
      </c>
      <c r="S28" s="84">
        <f t="shared" si="5"/>
        <v>671</v>
      </c>
      <c r="T28" s="87">
        <f t="shared" si="5"/>
        <v>36156</v>
      </c>
      <c r="U28" s="86">
        <f t="shared" si="11"/>
        <v>0.8161441050992077</v>
      </c>
      <c r="V28" s="79">
        <v>99</v>
      </c>
      <c r="W28" s="80">
        <v>8145</v>
      </c>
      <c r="X28" s="106">
        <f t="shared" si="12"/>
        <v>0.1838558949007923</v>
      </c>
      <c r="Y28" s="104">
        <v>0</v>
      </c>
      <c r="Z28" s="124">
        <v>0</v>
      </c>
      <c r="AA28" s="110">
        <v>0</v>
      </c>
      <c r="AB28" s="87">
        <f t="shared" si="8"/>
        <v>768</v>
      </c>
      <c r="AC28" s="84">
        <f t="shared" si="9"/>
        <v>770</v>
      </c>
      <c r="AD28" s="89">
        <f t="shared" si="10"/>
        <v>44301</v>
      </c>
    </row>
    <row r="29" spans="1:30" ht="21.75" customHeight="1">
      <c r="A29" s="77" t="s">
        <v>35</v>
      </c>
      <c r="B29" s="78">
        <v>2094</v>
      </c>
      <c r="C29" s="79">
        <v>1073</v>
      </c>
      <c r="D29" s="80">
        <v>61490.45</v>
      </c>
      <c r="E29" s="81">
        <f t="shared" si="0"/>
        <v>0.9661709099679543</v>
      </c>
      <c r="F29" s="82">
        <v>26</v>
      </c>
      <c r="G29" s="79">
        <v>26</v>
      </c>
      <c r="H29" s="80">
        <v>2153</v>
      </c>
      <c r="I29" s="81">
        <f t="shared" si="1"/>
        <v>0.03382909003204572</v>
      </c>
      <c r="J29" s="83">
        <f t="shared" si="2"/>
        <v>2120</v>
      </c>
      <c r="K29" s="84">
        <f t="shared" si="2"/>
        <v>1099</v>
      </c>
      <c r="L29" s="85">
        <f t="shared" si="2"/>
        <v>63643.45</v>
      </c>
      <c r="M29" s="86">
        <f>L29/T29</f>
        <v>0.6210037976363324</v>
      </c>
      <c r="N29" s="82">
        <v>417</v>
      </c>
      <c r="O29" s="132">
        <v>253</v>
      </c>
      <c r="P29" s="79">
        <v>38841.35</v>
      </c>
      <c r="Q29" s="81">
        <f>P29/T29</f>
        <v>0.3789962023636676</v>
      </c>
      <c r="R29" s="137">
        <f t="shared" si="5"/>
        <v>2537</v>
      </c>
      <c r="S29" s="84">
        <f t="shared" si="5"/>
        <v>1352</v>
      </c>
      <c r="T29" s="87">
        <f t="shared" si="5"/>
        <v>102484.79999999999</v>
      </c>
      <c r="U29" s="86">
        <f t="shared" si="11"/>
        <v>0.6807382289545962</v>
      </c>
      <c r="V29" s="79">
        <v>336</v>
      </c>
      <c r="W29" s="80">
        <v>48096.700000000004</v>
      </c>
      <c r="X29" s="81">
        <f t="shared" si="12"/>
        <v>0.31947432572011203</v>
      </c>
      <c r="Y29" s="79">
        <v>0</v>
      </c>
      <c r="Z29" s="147">
        <v>0</v>
      </c>
      <c r="AA29" s="88">
        <v>-32</v>
      </c>
      <c r="AB29" s="87">
        <f t="shared" si="8"/>
        <v>2537</v>
      </c>
      <c r="AC29" s="84">
        <f t="shared" si="9"/>
        <v>1688</v>
      </c>
      <c r="AD29" s="89">
        <f t="shared" si="10"/>
        <v>150549.5</v>
      </c>
    </row>
    <row r="30" spans="1:30" ht="21.75" customHeight="1" thickBot="1">
      <c r="A30" s="90" t="s">
        <v>39</v>
      </c>
      <c r="B30" s="68">
        <v>2092</v>
      </c>
      <c r="C30" s="71">
        <v>1768</v>
      </c>
      <c r="D30" s="91">
        <v>55015</v>
      </c>
      <c r="E30" s="72">
        <f t="shared" si="0"/>
        <v>0.9550717844556708</v>
      </c>
      <c r="F30" s="70">
        <v>44</v>
      </c>
      <c r="G30" s="71">
        <v>45</v>
      </c>
      <c r="H30" s="91">
        <v>2588</v>
      </c>
      <c r="I30" s="81">
        <f t="shared" si="1"/>
        <v>0.04492821554432929</v>
      </c>
      <c r="J30" s="92">
        <f t="shared" si="2"/>
        <v>2136</v>
      </c>
      <c r="K30" s="74">
        <f t="shared" si="2"/>
        <v>1813</v>
      </c>
      <c r="L30" s="93">
        <f t="shared" si="2"/>
        <v>57603</v>
      </c>
      <c r="M30" s="69">
        <f>L30/T30</f>
        <v>0.7381593110871906</v>
      </c>
      <c r="N30" s="70">
        <v>112</v>
      </c>
      <c r="O30" s="131">
        <v>112</v>
      </c>
      <c r="P30" s="71">
        <v>20433</v>
      </c>
      <c r="Q30" s="81">
        <f>P30/T30</f>
        <v>0.2618406889128095</v>
      </c>
      <c r="R30" s="136">
        <f t="shared" si="5"/>
        <v>2248</v>
      </c>
      <c r="S30" s="74">
        <f t="shared" si="5"/>
        <v>1925</v>
      </c>
      <c r="T30" s="73">
        <f t="shared" si="5"/>
        <v>78036</v>
      </c>
      <c r="U30" s="69">
        <f t="shared" si="11"/>
        <v>0.6176421702481302</v>
      </c>
      <c r="V30" s="71">
        <v>526</v>
      </c>
      <c r="W30" s="91">
        <v>48309</v>
      </c>
      <c r="X30" s="72">
        <f t="shared" si="12"/>
        <v>0.3823578297518699</v>
      </c>
      <c r="Y30" s="71">
        <v>0</v>
      </c>
      <c r="Z30" s="148">
        <v>0</v>
      </c>
      <c r="AA30" s="75">
        <v>0</v>
      </c>
      <c r="AB30" s="73">
        <f t="shared" si="8"/>
        <v>2248</v>
      </c>
      <c r="AC30" s="74">
        <f t="shared" si="9"/>
        <v>2451</v>
      </c>
      <c r="AD30" s="76">
        <f t="shared" si="10"/>
        <v>126345</v>
      </c>
    </row>
    <row r="31" spans="1:30" ht="33" customHeight="1" thickBot="1">
      <c r="A31" s="94" t="s">
        <v>15</v>
      </c>
      <c r="B31" s="95">
        <f>SUM(B17:B30)</f>
        <v>17249</v>
      </c>
      <c r="C31" s="96">
        <f>SUM(C17:C30)</f>
        <v>12331</v>
      </c>
      <c r="D31" s="97">
        <f>SUM(D17:D30)</f>
        <v>515910.25</v>
      </c>
      <c r="E31" s="98">
        <f t="shared" si="0"/>
        <v>0.9529032537323989</v>
      </c>
      <c r="F31" s="40">
        <f>SUM(F17:F30)</f>
        <v>547</v>
      </c>
      <c r="G31" s="96">
        <f>SUM(G17:G30)</f>
        <v>546</v>
      </c>
      <c r="H31" s="97">
        <f>SUM(H17:H30)</f>
        <v>25498.595</v>
      </c>
      <c r="I31" s="98">
        <f t="shared" si="1"/>
        <v>0.04709674626760116</v>
      </c>
      <c r="J31" s="99">
        <f>SUM(J17:J30)</f>
        <v>17796</v>
      </c>
      <c r="K31" s="100">
        <f>SUM(K17:K30)</f>
        <v>12877</v>
      </c>
      <c r="L31" s="97">
        <f>SUM(L17:L30)</f>
        <v>541408.845</v>
      </c>
      <c r="M31" s="98">
        <f>L31/T31</f>
        <v>0.6116594586985602</v>
      </c>
      <c r="N31" s="40">
        <f>SUM(N17:N30)</f>
        <v>3748</v>
      </c>
      <c r="O31" s="134">
        <f>SUM(O17:O30)</f>
        <v>2632</v>
      </c>
      <c r="P31" s="96">
        <f>SUM(P17:P30)</f>
        <v>343738.66199999995</v>
      </c>
      <c r="Q31" s="98">
        <f>P31/T31</f>
        <v>0.3883405413014398</v>
      </c>
      <c r="R31" s="40">
        <f>SUM(R17:R30)</f>
        <v>21544</v>
      </c>
      <c r="S31" s="100">
        <f>SUM(S17:S30)</f>
        <v>15509</v>
      </c>
      <c r="T31" s="96">
        <f>SUM(T17:T30)</f>
        <v>885147.507</v>
      </c>
      <c r="U31" s="98">
        <f t="shared" si="11"/>
        <v>0.6415734653159433</v>
      </c>
      <c r="V31" s="96">
        <f>SUM(V17:V30)</f>
        <v>4985</v>
      </c>
      <c r="W31" s="97">
        <f>SUM(W17:W30)</f>
        <v>413299.146</v>
      </c>
      <c r="X31" s="98">
        <f t="shared" si="12"/>
        <v>0.2995678835610616</v>
      </c>
      <c r="Y31" s="96">
        <f aca="true" t="shared" si="13" ref="Y31:AD31">SUM(Y17:Y30)</f>
        <v>0</v>
      </c>
      <c r="Z31" s="100">
        <f t="shared" si="13"/>
        <v>0</v>
      </c>
      <c r="AA31" s="39">
        <f t="shared" si="13"/>
        <v>-107.6</v>
      </c>
      <c r="AB31" s="96">
        <f t="shared" si="13"/>
        <v>21544</v>
      </c>
      <c r="AC31" s="100">
        <f t="shared" si="13"/>
        <v>21640</v>
      </c>
      <c r="AD31" s="101">
        <f t="shared" si="13"/>
        <v>1379651.0529999998</v>
      </c>
    </row>
    <row r="32" ht="13.5" thickTop="1"/>
    <row r="33" spans="1:6" ht="15" customHeight="1">
      <c r="A33" s="102"/>
      <c r="B33" s="103"/>
      <c r="C33" s="103"/>
      <c r="D33" s="103"/>
      <c r="E33" s="103"/>
      <c r="F33" s="103"/>
    </row>
    <row r="36" spans="2:7" ht="12.75">
      <c r="B36" s="113"/>
      <c r="C36" s="113"/>
      <c r="F36" s="113"/>
      <c r="G36" s="113"/>
    </row>
    <row r="37" spans="6:7" ht="12.75">
      <c r="F37" s="113"/>
      <c r="G37" s="113"/>
    </row>
  </sheetData>
  <sheetProtection/>
  <mergeCells count="14">
    <mergeCell ref="B15:E15"/>
    <mergeCell ref="F15:I15"/>
    <mergeCell ref="J15:M15"/>
    <mergeCell ref="Y14:AA14"/>
    <mergeCell ref="A3:AD3"/>
    <mergeCell ref="A7:AD7"/>
    <mergeCell ref="AB11:AD11"/>
    <mergeCell ref="B12:AD12"/>
    <mergeCell ref="B13:U13"/>
    <mergeCell ref="V13:X15"/>
    <mergeCell ref="AB13:AD13"/>
    <mergeCell ref="B14:M14"/>
    <mergeCell ref="N14:Q15"/>
    <mergeCell ref="AB14:AD14"/>
  </mergeCells>
  <printOptions horizontalCentered="1" verticalCentered="1"/>
  <pageMargins left="0.17" right="0.2" top="0.22" bottom="0.5118110236220472" header="0.17" footer="0.5118110236220472"/>
  <pageSetup fitToHeight="1" fitToWidth="1" horizontalDpi="600" verticalDpi="600" orientation="landscape" paperSize="9" scale="49" r:id="rId1"/>
  <headerFooter alignWithMargins="0">
    <oddFooter>&amp;L&amp;D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</dc:creator>
  <cp:keywords/>
  <dc:description/>
  <cp:lastModifiedBy>Isolinda Damaso</cp:lastModifiedBy>
  <cp:lastPrinted>2024-02-06T10:35:11Z</cp:lastPrinted>
  <dcterms:created xsi:type="dcterms:W3CDTF">2006-02-14T17:00:16Z</dcterms:created>
  <dcterms:modified xsi:type="dcterms:W3CDTF">2024-02-06T10:40:11Z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