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2"/>
  </bookViews>
  <sheets>
    <sheet name="Quadro 1" sheetId="1" r:id="rId1"/>
    <sheet name="Quadro 2" sheetId="2" r:id="rId2"/>
    <sheet name="Quadro 3" sheetId="3" r:id="rId3"/>
    <sheet name="Folha1" sheetId="4" r:id="rId4"/>
  </sheets>
  <externalReferences>
    <externalReference r:id="rId7"/>
  </externalReference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<sst xmlns="http://schemas.openxmlformats.org/spreadsheetml/2006/main" count="94" uniqueCount="40">
  <si>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</si>
  <si>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</si>
  <si>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</si>
  <si>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</si>
  <si>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</si>
  <si>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</si>
  <si>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</si>
  <si>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</si>
  <si>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</si>
  <si>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</si>
  <si>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</si>
  <si>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</si>
  <si>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</si>
  <si>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</si>
  <si>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</si>
  <si>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</si>
  <si>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</si>
  <si>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</si>
  <si>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</si>
  <si>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</si>
  <si>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</si>
  <si>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</si>
  <si>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</si>
  <si>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</si>
  <si>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</si>
  <si>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</si>
  <si>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</si>
  <si>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</si>
  <si>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</si>
  <si>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</si>
  <si>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</si>
  <si>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</si>
  <si>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</si>
  <si>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ANO 2021</t>
  </si>
  <si>
    <t>CAIXA GERAL DEPOSITOS</t>
  </si>
  <si>
    <t>QUADRO 3 - VALOR DA  PRODUÇÃO  IMOBILIÁRIA POR SEGMENTO DE MERCADO  -  ACUMULADO DEZEMBRO 2022</t>
  </si>
  <si>
    <t>QUADRO 2 - VALOR DA  PRODUÇÃO  IMOBILIÁRIA POR SEGMENTO DE MERCADO -  DEZEMBIRO 2022</t>
  </si>
  <si>
    <t>QUADRO 1 - MAPA PRODUÇÃO DA LOCAÇÃO FINANCEIRA IMOBILIÁRIA - DEZEMBRO 2022 / 2021</t>
  </si>
  <si>
    <t>01/22/2021</t>
  </si>
  <si>
    <t>ANO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</si>
</sst>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3" fontId="1" fillId="36" borderId="28" xfId="0" applyNumberFormat="1" applyFont="1" applyFill="1" applyBorder="1" applyAlignment="1">
      <alignment horizontal="right"/>
    </xf>
    <xf numFmtId="3" fontId="1" fillId="36" borderId="29" xfId="0" applyNumberFormat="1" applyFont="1" applyFill="1" applyBorder="1" applyAlignment="1">
      <alignment horizontal="right"/>
    </xf>
    <xf numFmtId="9" fontId="1" fillId="36" borderId="30" xfId="0" applyNumberFormat="1" applyFont="1" applyFill="1" applyBorder="1" applyAlignment="1">
      <alignment horizontal="right"/>
    </xf>
    <xf numFmtId="3" fontId="1" fillId="36" borderId="29" xfId="0" applyNumberFormat="1" applyFont="1" applyFill="1" applyBorder="1" applyAlignment="1">
      <alignment/>
    </xf>
    <xf numFmtId="9" fontId="1" fillId="36" borderId="31" xfId="0" applyNumberFormat="1" applyFont="1" applyFill="1" applyBorder="1" applyAlignment="1">
      <alignment horizontal="center"/>
    </xf>
    <xf numFmtId="9" fontId="1" fillId="36" borderId="32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33" xfId="53" applyFont="1" applyFill="1" applyBorder="1" applyAlignment="1">
      <alignment horizontal="center"/>
      <protection/>
    </xf>
    <xf numFmtId="0" fontId="7" fillId="33" borderId="34" xfId="53" applyFont="1" applyFill="1" applyBorder="1" applyAlignment="1">
      <alignment horizontal="center"/>
      <protection/>
    </xf>
    <xf numFmtId="0" fontId="12" fillId="37" borderId="35" xfId="53" applyFont="1" applyFill="1" applyBorder="1" applyAlignment="1">
      <alignment horizontal="center"/>
      <protection/>
    </xf>
    <xf numFmtId="0" fontId="12" fillId="37" borderId="36" xfId="53" applyFont="1" applyFill="1" applyBorder="1" applyAlignment="1">
      <alignment horizontal="center"/>
      <protection/>
    </xf>
    <xf numFmtId="0" fontId="1" fillId="37" borderId="37" xfId="53" applyFont="1" applyFill="1" applyBorder="1" applyAlignment="1">
      <alignment horizontal="center"/>
      <protection/>
    </xf>
    <xf numFmtId="0" fontId="12" fillId="37" borderId="38" xfId="53" applyFont="1" applyFill="1" applyBorder="1" applyAlignment="1">
      <alignment horizontal="center"/>
      <protection/>
    </xf>
    <xf numFmtId="0" fontId="1" fillId="37" borderId="39" xfId="53" applyFont="1" applyFill="1" applyBorder="1" applyAlignment="1">
      <alignment horizontal="center"/>
      <protection/>
    </xf>
    <xf numFmtId="0" fontId="1" fillId="37" borderId="40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41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42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43" xfId="53" applyNumberFormat="1" applyFont="1" applyBorder="1" applyAlignment="1">
      <alignment horizontal="right"/>
      <protection/>
    </xf>
    <xf numFmtId="0" fontId="1" fillId="33" borderId="44" xfId="53" applyFont="1" applyFill="1" applyBorder="1" applyAlignment="1">
      <alignment horizontal="justify"/>
      <protection/>
    </xf>
    <xf numFmtId="0" fontId="7" fillId="33" borderId="45" xfId="53" applyFont="1" applyFill="1" applyBorder="1" applyAlignment="1">
      <alignment horizontal="right"/>
      <protection/>
    </xf>
    <xf numFmtId="3" fontId="1" fillId="36" borderId="31" xfId="53" applyNumberFormat="1" applyFont="1" applyFill="1" applyBorder="1" applyAlignment="1">
      <alignment horizontal="right"/>
      <protection/>
    </xf>
    <xf numFmtId="3" fontId="1" fillId="36" borderId="46" xfId="53" applyNumberFormat="1" applyFont="1" applyFill="1" applyBorder="1" applyAlignment="1">
      <alignment horizontal="right"/>
      <protection/>
    </xf>
    <xf numFmtId="9" fontId="1" fillId="36" borderId="47" xfId="53" applyNumberFormat="1" applyFont="1" applyFill="1" applyBorder="1" applyAlignment="1">
      <alignment horizontal="right"/>
      <protection/>
    </xf>
    <xf numFmtId="3" fontId="1" fillId="36" borderId="28" xfId="53" applyNumberFormat="1" applyFont="1" applyFill="1" applyBorder="1" applyAlignment="1">
      <alignment horizontal="right"/>
      <protection/>
    </xf>
    <xf numFmtId="9" fontId="1" fillId="36" borderId="29" xfId="53" applyNumberFormat="1" applyFont="1" applyFill="1" applyBorder="1" applyAlignment="1">
      <alignment horizontal="right"/>
      <protection/>
    </xf>
    <xf numFmtId="3" fontId="1" fillId="36" borderId="48" xfId="53" applyNumberFormat="1" applyFont="1" applyFill="1" applyBorder="1" applyAlignment="1">
      <alignment horizontal="right"/>
      <protection/>
    </xf>
    <xf numFmtId="3" fontId="1" fillId="36" borderId="49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50" xfId="53" applyNumberFormat="1" applyFont="1" applyBorder="1" applyAlignment="1">
      <alignment horizontal="right"/>
      <protection/>
    </xf>
    <xf numFmtId="3" fontId="0" fillId="0" borderId="51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42" xfId="0" applyNumberFormat="1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42" xfId="0" applyNumberFormat="1" applyFont="1" applyFill="1" applyBorder="1" applyAlignment="1">
      <alignment/>
    </xf>
    <xf numFmtId="0" fontId="7" fillId="33" borderId="53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7" borderId="35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6" borderId="47" xfId="53" applyNumberFormat="1" applyFont="1" applyFill="1" applyBorder="1" applyAlignment="1">
      <alignment horizontal="right"/>
      <protection/>
    </xf>
    <xf numFmtId="0" fontId="1" fillId="33" borderId="54" xfId="53" applyFont="1" applyFill="1" applyBorder="1" applyAlignment="1">
      <alignment horizontal="justify"/>
      <protection/>
    </xf>
    <xf numFmtId="3" fontId="0" fillId="0" borderId="51" xfId="53" applyNumberFormat="1" applyFont="1" applyBorder="1" applyAlignment="1">
      <alignment horizontal="right"/>
      <protection/>
    </xf>
    <xf numFmtId="9" fontId="1" fillId="36" borderId="4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5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1" fillId="33" borderId="60" xfId="53" applyFont="1" applyFill="1" applyBorder="1" applyAlignment="1">
      <alignment horizontal="center"/>
      <protection/>
    </xf>
    <xf numFmtId="0" fontId="1" fillId="33" borderId="61" xfId="53" applyFont="1" applyFill="1" applyBorder="1" applyAlignment="1">
      <alignment horizontal="center"/>
      <protection/>
    </xf>
    <xf numFmtId="0" fontId="1" fillId="33" borderId="62" xfId="53" applyFont="1" applyFill="1" applyBorder="1" applyAlignment="1">
      <alignment horizontal="center"/>
      <protection/>
    </xf>
    <xf numFmtId="0" fontId="1" fillId="33" borderId="63" xfId="53" applyFont="1" applyFill="1" applyBorder="1" applyAlignment="1">
      <alignment horizontal="center"/>
      <protection/>
    </xf>
    <xf numFmtId="0" fontId="14" fillId="33" borderId="64" xfId="53" applyFill="1" applyBorder="1" applyAlignment="1">
      <alignment horizontal="center"/>
      <protection/>
    </xf>
    <xf numFmtId="0" fontId="7" fillId="33" borderId="65" xfId="53" applyFont="1" applyFill="1" applyBorder="1" applyAlignment="1">
      <alignment horizontal="center"/>
      <protection/>
    </xf>
    <xf numFmtId="0" fontId="7" fillId="33" borderId="66" xfId="53" applyFont="1" applyFill="1" applyBorder="1" applyAlignment="1">
      <alignment horizontal="center"/>
      <protection/>
    </xf>
    <xf numFmtId="0" fontId="7" fillId="33" borderId="67" xfId="53" applyFont="1" applyFill="1" applyBorder="1" applyAlignment="1">
      <alignment horizontal="center"/>
      <protection/>
    </xf>
    <xf numFmtId="0" fontId="1" fillId="33" borderId="68" xfId="53" applyFont="1" applyFill="1" applyBorder="1" applyAlignment="1">
      <alignment horizontal="center"/>
      <protection/>
    </xf>
    <xf numFmtId="0" fontId="1" fillId="33" borderId="69" xfId="53" applyFont="1" applyFill="1" applyBorder="1" applyAlignment="1">
      <alignment horizontal="center"/>
      <protection/>
    </xf>
    <xf numFmtId="0" fontId="1" fillId="33" borderId="70" xfId="53" applyFont="1" applyFill="1" applyBorder="1" applyAlignment="1">
      <alignment horizontal="center"/>
      <protection/>
    </xf>
    <xf numFmtId="0" fontId="1" fillId="0" borderId="71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3" xfId="53" applyFont="1" applyFill="1" applyBorder="1" applyAlignment="1">
      <alignment horizontal="center"/>
      <protection/>
    </xf>
    <xf numFmtId="0" fontId="16" fillId="33" borderId="64" xfId="53" applyFont="1" applyFill="1" applyBorder="1" applyAlignment="1">
      <alignment horizontal="center"/>
      <protection/>
    </xf>
    <xf numFmtId="0" fontId="1" fillId="33" borderId="72" xfId="53" applyFont="1" applyFill="1" applyBorder="1" applyAlignment="1">
      <alignment horizontal="center"/>
      <protection/>
    </xf>
    <xf numFmtId="0" fontId="14" fillId="33" borderId="73" xfId="53" applyFill="1" applyBorder="1" applyAlignment="1">
      <alignment/>
      <protection/>
    </xf>
    <xf numFmtId="0" fontId="1" fillId="33" borderId="74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2/MENSAL/2022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zoomScale="67" zoomScaleNormal="67" zoomScalePageLayoutView="0" workbookViewId="0" topLeftCell="A8">
      <selection activeCell="C15" sqref="C15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6:17" ht="22.5" customHeight="1" thickBot="1">
      <c r="P5" s="3" t="s">
        <v>1</v>
      </c>
      <c r="Q5" s="4"/>
    </row>
    <row r="6" spans="1:17" ht="18" thickTop="1">
      <c r="A6" s="5" t="s">
        <v>2</v>
      </c>
      <c r="B6" s="89" t="s">
        <v>3</v>
      </c>
      <c r="C6" s="90"/>
      <c r="D6" s="90"/>
      <c r="E6" s="90"/>
      <c r="F6" s="90"/>
      <c r="G6" s="90"/>
      <c r="H6" s="91"/>
      <c r="I6" s="92" t="s">
        <v>4</v>
      </c>
      <c r="J6" s="93"/>
      <c r="K6" s="93"/>
      <c r="L6" s="93"/>
      <c r="M6" s="93"/>
      <c r="N6" s="93"/>
      <c r="O6" s="93"/>
      <c r="P6" s="93"/>
      <c r="Q6" s="94"/>
    </row>
    <row r="7" spans="1:17" ht="17.25">
      <c r="A7" s="6"/>
      <c r="B7" s="86">
        <v>44896</v>
      </c>
      <c r="C7" s="87"/>
      <c r="D7" s="88"/>
      <c r="E7" s="86" t="s">
        <v>38</v>
      </c>
      <c r="F7" s="87"/>
      <c r="G7" s="88"/>
      <c r="H7" s="7" t="s">
        <v>5</v>
      </c>
      <c r="I7" s="86" t="s">
        <v>39</v>
      </c>
      <c r="J7" s="87"/>
      <c r="K7" s="88"/>
      <c r="L7" s="86" t="s">
        <v>33</v>
      </c>
      <c r="M7" s="87"/>
      <c r="N7" s="88"/>
      <c r="O7" s="8" t="s">
        <v>13</v>
      </c>
      <c r="P7" s="9" t="s">
        <v>6</v>
      </c>
      <c r="Q7" s="10"/>
    </row>
    <row r="8" spans="1:17" ht="17.25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8">
        <f>'Quadro 2'!H13</f>
        <v>9</v>
      </c>
      <c r="C9" s="67">
        <f>'Quadro 2'!I13</f>
        <v>3404</v>
      </c>
      <c r="D9" s="20">
        <f aca="true" t="shared" si="0" ref="D9:D17">C9/B9</f>
        <v>378.22222222222223</v>
      </c>
      <c r="E9" s="18">
        <v>12</v>
      </c>
      <c r="F9" s="19">
        <v>5903</v>
      </c>
      <c r="G9" s="70">
        <f aca="true" t="shared" si="1" ref="G9:G17">F9/E9</f>
        <v>491.9166666666667</v>
      </c>
      <c r="H9" s="21">
        <f aca="true" t="shared" si="2" ref="H9:H17">(C9-F9)/F9</f>
        <v>-0.42334406234118244</v>
      </c>
      <c r="I9" s="22">
        <f>'Quadro 3'!J13</f>
        <v>98</v>
      </c>
      <c r="J9" s="23">
        <f>'Quadro 3'!K13</f>
        <v>23948.1</v>
      </c>
      <c r="K9" s="20">
        <f aca="true" t="shared" si="3" ref="K9:K17">J9/I9</f>
        <v>244.36836734693875</v>
      </c>
      <c r="L9" s="22">
        <v>129</v>
      </c>
      <c r="M9" s="23">
        <v>38111.9</v>
      </c>
      <c r="N9" s="64">
        <f aca="true" t="shared" si="4" ref="N9:N17">M9/L9</f>
        <v>295.44108527131783</v>
      </c>
      <c r="O9" s="21">
        <f aca="true" t="shared" si="5" ref="O9:O17">(J9-M9)/M9</f>
        <v>-0.3716372051773856</v>
      </c>
      <c r="P9" s="24">
        <f aca="true" t="shared" si="6" ref="P9:P16">(I9/$I$17)</f>
        <v>0.047228915662650604</v>
      </c>
      <c r="Q9" s="25">
        <f aca="true" t="shared" si="7" ref="Q9:Q16">(J9/$J$17)</f>
        <v>0.029776359239118574</v>
      </c>
    </row>
    <row r="10" spans="1:17" ht="24.75" customHeight="1">
      <c r="A10" s="17" t="s">
        <v>29</v>
      </c>
      <c r="B10" s="68">
        <f>'Quadro 2'!H14</f>
        <v>34</v>
      </c>
      <c r="C10" s="67">
        <f>'Quadro 2'!I14</f>
        <v>17903</v>
      </c>
      <c r="D10" s="20">
        <f t="shared" si="0"/>
        <v>526.5588235294117</v>
      </c>
      <c r="E10" s="18">
        <v>42</v>
      </c>
      <c r="F10" s="19">
        <v>21584</v>
      </c>
      <c r="G10" s="70">
        <f t="shared" si="1"/>
        <v>513.9047619047619</v>
      </c>
      <c r="H10" s="21">
        <f t="shared" si="2"/>
        <v>-0.1705429948109711</v>
      </c>
      <c r="I10" s="22">
        <f>'Quadro 3'!J14</f>
        <v>280</v>
      </c>
      <c r="J10" s="23">
        <f>'Quadro 3'!K14</f>
        <v>90971.3</v>
      </c>
      <c r="K10" s="20">
        <f t="shared" si="3"/>
        <v>324.89750000000004</v>
      </c>
      <c r="L10" s="22">
        <v>313</v>
      </c>
      <c r="M10" s="23">
        <v>90816.6</v>
      </c>
      <c r="N10" s="64">
        <f t="shared" si="4"/>
        <v>290.1488817891374</v>
      </c>
      <c r="O10" s="21">
        <f t="shared" si="5"/>
        <v>0.001703433072808243</v>
      </c>
      <c r="P10" s="24">
        <f t="shared" si="6"/>
        <v>0.13493975903614458</v>
      </c>
      <c r="Q10" s="25">
        <f t="shared" si="7"/>
        <v>0.11311102380771869</v>
      </c>
    </row>
    <row r="11" spans="1:17" ht="24.75" customHeight="1">
      <c r="A11" s="17" t="s">
        <v>10</v>
      </c>
      <c r="B11" s="68">
        <f>'Quadro 2'!H15</f>
        <v>13</v>
      </c>
      <c r="C11" s="67">
        <f>'Quadro 2'!I15</f>
        <v>3734</v>
      </c>
      <c r="D11" s="20">
        <f t="shared" si="0"/>
        <v>287.2307692307692</v>
      </c>
      <c r="E11" s="18">
        <v>16</v>
      </c>
      <c r="F11" s="19">
        <v>3807</v>
      </c>
      <c r="G11" s="70">
        <f t="shared" si="1"/>
        <v>237.9375</v>
      </c>
      <c r="H11" s="21">
        <f t="shared" si="2"/>
        <v>-0.019175203572366694</v>
      </c>
      <c r="I11" s="22">
        <f>'Quadro 3'!J15</f>
        <v>108</v>
      </c>
      <c r="J11" s="23">
        <f>'Quadro 3'!K15</f>
        <v>28025</v>
      </c>
      <c r="K11" s="20">
        <f t="shared" si="3"/>
        <v>259.49074074074076</v>
      </c>
      <c r="L11" s="22">
        <v>99</v>
      </c>
      <c r="M11" s="23">
        <v>21215.4</v>
      </c>
      <c r="N11" s="64">
        <f t="shared" si="4"/>
        <v>214.2969696969697</v>
      </c>
      <c r="O11" s="21">
        <f t="shared" si="5"/>
        <v>0.32097438653053906</v>
      </c>
      <c r="P11" s="24">
        <f t="shared" si="6"/>
        <v>0.052048192771084335</v>
      </c>
      <c r="Q11" s="25">
        <f t="shared" si="7"/>
        <v>0.03484545611870245</v>
      </c>
    </row>
    <row r="12" spans="1:17" ht="24.75" customHeight="1">
      <c r="A12" s="17" t="s">
        <v>34</v>
      </c>
      <c r="B12" s="68">
        <f>'Quadro 2'!H16</f>
        <v>60</v>
      </c>
      <c r="C12" s="67">
        <f>'Quadro 2'!I16</f>
        <v>28400</v>
      </c>
      <c r="D12" s="20">
        <f t="shared" si="0"/>
        <v>473.3333333333333</v>
      </c>
      <c r="E12" s="18">
        <v>57</v>
      </c>
      <c r="F12" s="19">
        <v>31571</v>
      </c>
      <c r="G12" s="76">
        <f t="shared" si="1"/>
        <v>553.8771929824561</v>
      </c>
      <c r="H12" s="21">
        <f t="shared" si="2"/>
        <v>-0.1004402774698299</v>
      </c>
      <c r="I12" s="22">
        <f>'Quadro 3'!J16</f>
        <v>482</v>
      </c>
      <c r="J12" s="23">
        <f>'Quadro 3'!K16</f>
        <v>166173.69999999998</v>
      </c>
      <c r="K12" s="20">
        <f t="shared" si="3"/>
        <v>344.758713692946</v>
      </c>
      <c r="L12" s="22">
        <v>454</v>
      </c>
      <c r="M12" s="23">
        <v>139237.5</v>
      </c>
      <c r="N12" s="20">
        <f t="shared" si="4"/>
        <v>306.6905286343612</v>
      </c>
      <c r="O12" s="21">
        <f t="shared" si="5"/>
        <v>0.1934550677798724</v>
      </c>
      <c r="P12" s="24">
        <f t="shared" si="6"/>
        <v>0.232289156626506</v>
      </c>
      <c r="Q12" s="25">
        <f t="shared" si="7"/>
        <v>0.20661546374424353</v>
      </c>
    </row>
    <row r="13" spans="1:17" ht="24.75" customHeight="1">
      <c r="A13" s="17" t="s">
        <v>30</v>
      </c>
      <c r="B13" s="68">
        <f>'Quadro 2'!H17</f>
        <v>9</v>
      </c>
      <c r="C13" s="67">
        <f>'Quadro 2'!I17</f>
        <v>1009.726</v>
      </c>
      <c r="D13" s="20">
        <f t="shared" si="0"/>
        <v>112.19177777777777</v>
      </c>
      <c r="E13" s="18">
        <v>15</v>
      </c>
      <c r="F13" s="19">
        <v>3279.228</v>
      </c>
      <c r="G13" s="76">
        <f t="shared" si="1"/>
        <v>218.61520000000002</v>
      </c>
      <c r="H13" s="21">
        <f t="shared" si="2"/>
        <v>-0.692084234460062</v>
      </c>
      <c r="I13" s="22">
        <f>'Quadro 3'!J17</f>
        <v>129</v>
      </c>
      <c r="J13" s="23">
        <f>'Quadro 3'!K17</f>
        <v>16430.751999999997</v>
      </c>
      <c r="K13" s="20">
        <f t="shared" si="3"/>
        <v>127.37017054263563</v>
      </c>
      <c r="L13" s="22">
        <v>121</v>
      </c>
      <c r="M13" s="23">
        <v>19764.585</v>
      </c>
      <c r="N13" s="20">
        <f t="shared" si="4"/>
        <v>163.3436776859504</v>
      </c>
      <c r="O13" s="21">
        <f t="shared" si="5"/>
        <v>-0.16867710604599098</v>
      </c>
      <c r="P13" s="24">
        <f t="shared" si="6"/>
        <v>0.06216867469879518</v>
      </c>
      <c r="Q13" s="25">
        <f t="shared" si="7"/>
        <v>0.02042951107273086</v>
      </c>
    </row>
    <row r="14" spans="1:17" ht="24.75" customHeight="1">
      <c r="A14" s="17" t="s">
        <v>11</v>
      </c>
      <c r="B14" s="68">
        <f>'Quadro 2'!H18</f>
        <v>82</v>
      </c>
      <c r="C14" s="67">
        <f>'Quadro 2'!I18</f>
        <v>57006.4</v>
      </c>
      <c r="D14" s="20">
        <f t="shared" si="0"/>
        <v>695.2</v>
      </c>
      <c r="E14" s="18">
        <v>78</v>
      </c>
      <c r="F14" s="19">
        <v>78395</v>
      </c>
      <c r="G14" s="20">
        <f t="shared" si="1"/>
        <v>1005.0641025641025</v>
      </c>
      <c r="H14" s="21">
        <f t="shared" si="2"/>
        <v>-0.2728311754576184</v>
      </c>
      <c r="I14" s="22">
        <f>'Quadro 3'!J18</f>
        <v>680</v>
      </c>
      <c r="J14" s="23">
        <f>'Quadro 3'!K18</f>
        <v>388374.49999999994</v>
      </c>
      <c r="K14" s="20">
        <f t="shared" si="3"/>
        <v>571.1389705882352</v>
      </c>
      <c r="L14" s="22">
        <v>661</v>
      </c>
      <c r="M14" s="23">
        <v>307876.6</v>
      </c>
      <c r="N14" s="20">
        <f t="shared" si="4"/>
        <v>465.7739788199697</v>
      </c>
      <c r="O14" s="21">
        <f t="shared" si="5"/>
        <v>0.2614615725910965</v>
      </c>
      <c r="P14" s="24">
        <f t="shared" si="6"/>
        <v>0.327710843373494</v>
      </c>
      <c r="Q14" s="25">
        <f t="shared" si="7"/>
        <v>0.48289336654319365</v>
      </c>
    </row>
    <row r="15" spans="1:17" ht="24.75" customHeight="1">
      <c r="A15" s="17" t="s">
        <v>28</v>
      </c>
      <c r="B15" s="68">
        <f>'Quadro 2'!H19</f>
        <v>0</v>
      </c>
      <c r="C15" s="67">
        <f>'Quadro 2'!I19</f>
        <v>0</v>
      </c>
      <c r="D15" s="20">
        <v>0</v>
      </c>
      <c r="E15" s="18">
        <v>7</v>
      </c>
      <c r="F15" s="19">
        <v>792</v>
      </c>
      <c r="G15" s="20">
        <f t="shared" si="1"/>
        <v>113.14285714285714</v>
      </c>
      <c r="H15" s="21">
        <f t="shared" si="2"/>
        <v>-1</v>
      </c>
      <c r="I15" s="22">
        <f>'Quadro 3'!J19</f>
        <v>10</v>
      </c>
      <c r="J15" s="23">
        <f>'Quadro 3'!K19</f>
        <v>2111</v>
      </c>
      <c r="K15" s="20">
        <f t="shared" si="3"/>
        <v>211.1</v>
      </c>
      <c r="L15" s="22">
        <v>131</v>
      </c>
      <c r="M15" s="23">
        <v>53398.299999999996</v>
      </c>
      <c r="N15" s="20">
        <f t="shared" si="4"/>
        <v>407.62061068702286</v>
      </c>
      <c r="O15" s="21">
        <f t="shared" si="5"/>
        <v>-0.9604669062498244</v>
      </c>
      <c r="P15" s="24">
        <f t="shared" si="6"/>
        <v>0.004819277108433735</v>
      </c>
      <c r="Q15" s="25">
        <f t="shared" si="7"/>
        <v>0.0026247549640171586</v>
      </c>
    </row>
    <row r="16" spans="1:17" ht="24.75" customHeight="1" thickBot="1">
      <c r="A16" s="17" t="s">
        <v>27</v>
      </c>
      <c r="B16" s="68">
        <f>'Quadro 2'!H20</f>
        <v>25</v>
      </c>
      <c r="C16" s="67">
        <f>'Quadro 2'!I20</f>
        <v>14900</v>
      </c>
      <c r="D16" s="20">
        <f t="shared" si="0"/>
        <v>596</v>
      </c>
      <c r="E16" s="18">
        <v>30</v>
      </c>
      <c r="F16" s="19">
        <v>40277</v>
      </c>
      <c r="G16" s="20">
        <f t="shared" si="1"/>
        <v>1342.5666666666666</v>
      </c>
      <c r="H16" s="21">
        <f t="shared" si="2"/>
        <v>-0.630061821883457</v>
      </c>
      <c r="I16" s="22">
        <f>'Quadro 3'!J20</f>
        <v>288</v>
      </c>
      <c r="J16" s="23">
        <f>'Quadro 3'!K20</f>
        <v>88231.2</v>
      </c>
      <c r="K16" s="20">
        <f t="shared" si="3"/>
        <v>306.35833333333335</v>
      </c>
      <c r="L16" s="22">
        <v>368</v>
      </c>
      <c r="M16" s="23">
        <v>134075.3</v>
      </c>
      <c r="N16" s="20">
        <f t="shared" si="4"/>
        <v>364.33505434782603</v>
      </c>
      <c r="O16" s="21">
        <f t="shared" si="5"/>
        <v>-0.34192800612789975</v>
      </c>
      <c r="P16" s="24">
        <f t="shared" si="6"/>
        <v>0.13879518072289157</v>
      </c>
      <c r="Q16" s="25">
        <f t="shared" si="7"/>
        <v>0.10970406451027509</v>
      </c>
    </row>
    <row r="17" spans="1:17" ht="34.5" customHeight="1" thickBot="1">
      <c r="A17" s="71" t="s">
        <v>12</v>
      </c>
      <c r="B17" s="26">
        <f>SUM(B9:B16)</f>
        <v>232</v>
      </c>
      <c r="C17" s="26">
        <f>SUM(C9:C16)</f>
        <v>126357.126</v>
      </c>
      <c r="D17" s="27">
        <f t="shared" si="0"/>
        <v>544.6427844827587</v>
      </c>
      <c r="E17" s="26">
        <f>SUM(E9:E16)</f>
        <v>257</v>
      </c>
      <c r="F17" s="26">
        <f>SUM(F9:F16)</f>
        <v>185608.228</v>
      </c>
      <c r="G17" s="26">
        <f t="shared" si="1"/>
        <v>722.2110038910506</v>
      </c>
      <c r="H17" s="28">
        <f t="shared" si="2"/>
        <v>-0.3192266993680905</v>
      </c>
      <c r="I17" s="26">
        <f>SUM(I9:I16)</f>
        <v>2075</v>
      </c>
      <c r="J17" s="26">
        <f>SUM(J9:J16)</f>
        <v>804265.5519999999</v>
      </c>
      <c r="K17" s="27">
        <f t="shared" si="3"/>
        <v>387.5978563855421</v>
      </c>
      <c r="L17" s="26">
        <f>SUM(L9:L16)</f>
        <v>2276</v>
      </c>
      <c r="M17" s="26">
        <f>SUM(M9:M16)</f>
        <v>804496.185</v>
      </c>
      <c r="N17" s="29">
        <f t="shared" si="4"/>
        <v>353.46932557117754</v>
      </c>
      <c r="O17" s="30">
        <f t="shared" si="5"/>
        <v>-0.0002866800418701142</v>
      </c>
      <c r="P17" s="84">
        <f>SUM(P9:P16)</f>
        <v>1</v>
      </c>
      <c r="Q17" s="31">
        <f>SUM(Q9:Q16)</f>
        <v>1</v>
      </c>
    </row>
    <row r="18" spans="1:17" ht="13.5" thickTop="1">
      <c r="A18" s="7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  <c r="Q18" s="34"/>
    </row>
    <row r="19" ht="12.75">
      <c r="A19" s="73"/>
    </row>
    <row r="20" ht="12.75">
      <c r="A20" s="74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11">
      <selection activeCell="E13" sqref="E13:F20"/>
    </sheetView>
  </sheetViews>
  <sheetFormatPr defaultColWidth="9.140625" defaultRowHeight="12.75"/>
  <cols>
    <col min="1" max="1" width="41.421875" style="36" customWidth="1"/>
    <col min="2" max="2" width="13.8515625" style="36" customWidth="1"/>
    <col min="3" max="3" width="15.7109375" style="36" customWidth="1"/>
    <col min="4" max="4" width="10.00390625" style="36" customWidth="1"/>
    <col min="5" max="5" width="13.8515625" style="36" customWidth="1"/>
    <col min="6" max="6" width="15.7109375" style="36" customWidth="1"/>
    <col min="7" max="7" width="9.8515625" style="36" customWidth="1"/>
    <col min="8" max="8" width="13.421875" style="36" customWidth="1"/>
    <col min="9" max="9" width="19.421875" style="36" customWidth="1"/>
    <col min="10" max="11" width="7.7109375" style="36" customWidth="1"/>
    <col min="12" max="12" width="10.7109375" style="36" customWidth="1"/>
    <col min="13" max="13" width="7.7109375" style="36" customWidth="1"/>
    <col min="14" max="14" width="10.8515625" style="36" customWidth="1"/>
    <col min="15" max="16384" width="9.140625" style="36" customWidth="1"/>
  </cols>
  <sheetData>
    <row r="2" spans="1:12" ht="27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35"/>
      <c r="K2" s="35"/>
      <c r="L2" s="35"/>
    </row>
    <row r="3" spans="1:12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9.25" customHeight="1">
      <c r="A4" s="108" t="s">
        <v>36</v>
      </c>
      <c r="B4" s="109"/>
      <c r="C4" s="109"/>
      <c r="D4" s="109"/>
      <c r="E4" s="109"/>
      <c r="F4" s="109"/>
      <c r="G4" s="109"/>
      <c r="H4" s="109"/>
      <c r="I4" s="109"/>
      <c r="J4" s="37"/>
      <c r="K4" s="37"/>
      <c r="L4" s="37"/>
    </row>
    <row r="5" spans="1:9" ht="23.25" customHeight="1">
      <c r="A5" s="109"/>
      <c r="B5" s="109"/>
      <c r="C5" s="109"/>
      <c r="D5" s="109"/>
      <c r="E5" s="109"/>
      <c r="F5" s="109"/>
      <c r="G5" s="109"/>
      <c r="H5" s="109"/>
      <c r="I5" s="109"/>
    </row>
    <row r="7" spans="2:5" ht="13.5">
      <c r="B7" s="69"/>
      <c r="E7" s="69"/>
    </row>
    <row r="8" spans="8:9" ht="15.75" thickBot="1">
      <c r="H8" s="106" t="s">
        <v>26</v>
      </c>
      <c r="I8" s="106"/>
    </row>
    <row r="9" spans="1:9" ht="29.25" thickBot="1" thickTop="1">
      <c r="A9" s="38"/>
      <c r="B9" s="100" t="s">
        <v>14</v>
      </c>
      <c r="C9" s="101"/>
      <c r="D9" s="101"/>
      <c r="E9" s="101"/>
      <c r="F9" s="101"/>
      <c r="G9" s="102"/>
      <c r="H9" s="112" t="s">
        <v>15</v>
      </c>
      <c r="I9" s="113"/>
    </row>
    <row r="10" spans="1:9" ht="18" customHeight="1">
      <c r="A10" s="39" t="s">
        <v>16</v>
      </c>
      <c r="B10" s="95" t="s">
        <v>17</v>
      </c>
      <c r="C10" s="96"/>
      <c r="D10" s="97"/>
      <c r="E10" s="95" t="s">
        <v>18</v>
      </c>
      <c r="F10" s="96"/>
      <c r="G10" s="97"/>
      <c r="H10" s="98" t="s">
        <v>19</v>
      </c>
      <c r="I10" s="99"/>
    </row>
    <row r="11" spans="1:9" ht="18.75" customHeight="1">
      <c r="A11" s="39"/>
      <c r="B11" s="103"/>
      <c r="C11" s="104"/>
      <c r="D11" s="105"/>
      <c r="E11" s="103" t="s">
        <v>20</v>
      </c>
      <c r="F11" s="104"/>
      <c r="G11" s="105"/>
      <c r="H11" s="110"/>
      <c r="I11" s="111"/>
    </row>
    <row r="12" spans="1:9" ht="23.25" customHeight="1" thickBot="1">
      <c r="A12" s="39"/>
      <c r="B12" s="40" t="s">
        <v>21</v>
      </c>
      <c r="C12" s="41" t="s">
        <v>22</v>
      </c>
      <c r="D12" s="42" t="s">
        <v>23</v>
      </c>
      <c r="E12" s="43" t="s">
        <v>21</v>
      </c>
      <c r="F12" s="41" t="s">
        <v>22</v>
      </c>
      <c r="G12" s="42" t="s">
        <v>23</v>
      </c>
      <c r="H12" s="44" t="s">
        <v>24</v>
      </c>
      <c r="I12" s="45" t="s">
        <v>22</v>
      </c>
    </row>
    <row r="13" spans="1:9" s="46" customFormat="1" ht="24.75" customHeight="1">
      <c r="A13" s="82" t="s">
        <v>32</v>
      </c>
      <c r="B13" s="65">
        <v>8</v>
      </c>
      <c r="C13" s="83">
        <v>3250</v>
      </c>
      <c r="D13" s="49">
        <f aca="true" t="shared" si="0" ref="D13:D21">C13/I13</f>
        <v>0.95475910693302</v>
      </c>
      <c r="E13" s="50">
        <v>1</v>
      </c>
      <c r="F13" s="48">
        <v>154</v>
      </c>
      <c r="G13" s="51">
        <f aca="true" t="shared" si="1" ref="G13:G21">F13/I13</f>
        <v>0.04524089306698002</v>
      </c>
      <c r="H13" s="52">
        <f aca="true" t="shared" si="2" ref="H13:H21">B13+E13</f>
        <v>9</v>
      </c>
      <c r="I13" s="53">
        <f aca="true" t="shared" si="3" ref="I13:I20">C13+F13</f>
        <v>3404</v>
      </c>
    </row>
    <row r="14" spans="1:9" s="46" customFormat="1" ht="24.75" customHeight="1">
      <c r="A14" s="63" t="s">
        <v>29</v>
      </c>
      <c r="B14" s="65">
        <v>32</v>
      </c>
      <c r="C14" s="66">
        <v>17458.5</v>
      </c>
      <c r="D14" s="49">
        <f t="shared" si="0"/>
        <v>0.9751717589230855</v>
      </c>
      <c r="E14" s="50">
        <v>2</v>
      </c>
      <c r="F14" s="48">
        <v>444.5</v>
      </c>
      <c r="G14" s="51">
        <f t="shared" si="1"/>
        <v>0.024828241076914483</v>
      </c>
      <c r="H14" s="52">
        <f t="shared" si="2"/>
        <v>34</v>
      </c>
      <c r="I14" s="53">
        <f t="shared" si="3"/>
        <v>17903</v>
      </c>
    </row>
    <row r="15" spans="1:9" s="46" customFormat="1" ht="24.75" customHeight="1">
      <c r="A15" s="47" t="s">
        <v>25</v>
      </c>
      <c r="B15" s="65">
        <v>12</v>
      </c>
      <c r="C15" s="66">
        <v>3249</v>
      </c>
      <c r="D15" s="49">
        <f t="shared" si="0"/>
        <v>0.870112479914301</v>
      </c>
      <c r="E15" s="50">
        <v>1</v>
      </c>
      <c r="F15" s="48">
        <v>485</v>
      </c>
      <c r="G15" s="51">
        <f t="shared" si="1"/>
        <v>0.12988752008569898</v>
      </c>
      <c r="H15" s="52">
        <f t="shared" si="2"/>
        <v>13</v>
      </c>
      <c r="I15" s="53">
        <f t="shared" si="3"/>
        <v>3734</v>
      </c>
    </row>
    <row r="16" spans="1:9" s="46" customFormat="1" ht="24.75" customHeight="1">
      <c r="A16" s="47" t="s">
        <v>34</v>
      </c>
      <c r="B16" s="65">
        <v>54</v>
      </c>
      <c r="C16" s="66">
        <v>26369</v>
      </c>
      <c r="D16" s="49">
        <f>C16/I16</f>
        <v>0.9284859154929578</v>
      </c>
      <c r="E16" s="50">
        <v>6</v>
      </c>
      <c r="F16" s="48">
        <v>2031</v>
      </c>
      <c r="G16" s="51">
        <f>F16/I16</f>
        <v>0.07151408450704225</v>
      </c>
      <c r="H16" s="52">
        <f t="shared" si="2"/>
        <v>60</v>
      </c>
      <c r="I16" s="53">
        <f t="shared" si="3"/>
        <v>28400</v>
      </c>
    </row>
    <row r="17" spans="1:9" s="46" customFormat="1" ht="24.75" customHeight="1">
      <c r="A17" s="47" t="s">
        <v>30</v>
      </c>
      <c r="B17" s="65">
        <v>0</v>
      </c>
      <c r="C17" s="66">
        <v>0</v>
      </c>
      <c r="D17" s="49">
        <f t="shared" si="0"/>
        <v>0</v>
      </c>
      <c r="E17" s="50">
        <v>0</v>
      </c>
      <c r="F17" s="48">
        <v>0</v>
      </c>
      <c r="G17" s="51">
        <f t="shared" si="1"/>
        <v>0</v>
      </c>
      <c r="H17" s="52">
        <v>9</v>
      </c>
      <c r="I17" s="53">
        <v>1009.726</v>
      </c>
    </row>
    <row r="18" spans="1:9" s="46" customFormat="1" ht="24.75" customHeight="1">
      <c r="A18" s="47" t="s">
        <v>11</v>
      </c>
      <c r="B18" s="65">
        <v>74</v>
      </c>
      <c r="C18" s="66">
        <v>55829.3</v>
      </c>
      <c r="D18" s="49">
        <f t="shared" si="0"/>
        <v>0.9793514412416852</v>
      </c>
      <c r="E18" s="50">
        <v>8</v>
      </c>
      <c r="F18" s="48">
        <v>1177.1</v>
      </c>
      <c r="G18" s="51">
        <f t="shared" si="1"/>
        <v>0.020648558758314853</v>
      </c>
      <c r="H18" s="52">
        <f t="shared" si="2"/>
        <v>82</v>
      </c>
      <c r="I18" s="53">
        <f t="shared" si="3"/>
        <v>57006.4</v>
      </c>
    </row>
    <row r="19" spans="1:9" s="46" customFormat="1" ht="24.75" customHeight="1">
      <c r="A19" s="63" t="s">
        <v>28</v>
      </c>
      <c r="B19" s="65">
        <v>0</v>
      </c>
      <c r="C19" s="66">
        <v>0</v>
      </c>
      <c r="D19" s="49">
        <v>0</v>
      </c>
      <c r="E19" s="50">
        <v>0</v>
      </c>
      <c r="F19" s="48">
        <v>0</v>
      </c>
      <c r="G19" s="51">
        <v>0</v>
      </c>
      <c r="H19" s="52">
        <f t="shared" si="2"/>
        <v>0</v>
      </c>
      <c r="I19" s="53">
        <f t="shared" si="3"/>
        <v>0</v>
      </c>
    </row>
    <row r="20" spans="1:9" s="46" customFormat="1" ht="24.75" customHeight="1" thickBot="1">
      <c r="A20" s="54" t="s">
        <v>27</v>
      </c>
      <c r="B20" s="65">
        <v>21</v>
      </c>
      <c r="C20" s="66">
        <v>14477</v>
      </c>
      <c r="D20" s="49">
        <f>C20/I20</f>
        <v>0.9716107382550335</v>
      </c>
      <c r="E20" s="50">
        <v>4</v>
      </c>
      <c r="F20" s="48">
        <v>423</v>
      </c>
      <c r="G20" s="51">
        <f>F20/I20</f>
        <v>0.02838926174496644</v>
      </c>
      <c r="H20" s="52">
        <f t="shared" si="2"/>
        <v>25</v>
      </c>
      <c r="I20" s="53">
        <f t="shared" si="3"/>
        <v>14900</v>
      </c>
    </row>
    <row r="21" spans="1:9" ht="23.25" customHeight="1" thickBot="1">
      <c r="A21" s="55" t="s">
        <v>15</v>
      </c>
      <c r="B21" s="56">
        <f>SUM(B13:B20)</f>
        <v>201</v>
      </c>
      <c r="C21" s="57">
        <f>SUM(C13:C20)</f>
        <v>120632.8</v>
      </c>
      <c r="D21" s="58">
        <f t="shared" si="0"/>
        <v>0.9546972443801863</v>
      </c>
      <c r="E21" s="59">
        <f>SUM(E13:E20)</f>
        <v>22</v>
      </c>
      <c r="F21" s="57">
        <f>SUM(F13:F20)</f>
        <v>4714.6</v>
      </c>
      <c r="G21" s="60">
        <f t="shared" si="1"/>
        <v>0.0373117065039925</v>
      </c>
      <c r="H21" s="61">
        <f t="shared" si="2"/>
        <v>223</v>
      </c>
      <c r="I21" s="62">
        <f>SUM(I13:I20)</f>
        <v>126357.126</v>
      </c>
    </row>
    <row r="22" ht="14.25" thickTop="1"/>
    <row r="23" ht="13.5">
      <c r="I23" s="75"/>
    </row>
  </sheetData>
  <sheetProtection/>
  <mergeCells count="12">
    <mergeCell ref="H8:I8"/>
    <mergeCell ref="A2:I2"/>
    <mergeCell ref="A4:I4"/>
    <mergeCell ref="A5:I5"/>
    <mergeCell ref="H11:I11"/>
    <mergeCell ref="H9:I9"/>
    <mergeCell ref="B10:D10"/>
    <mergeCell ref="E10:G10"/>
    <mergeCell ref="H10:I10"/>
    <mergeCell ref="B9:G9"/>
    <mergeCell ref="B11:D11"/>
    <mergeCell ref="E11:G11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95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="59" zoomScaleNormal="59" zoomScalePageLayoutView="0" workbookViewId="0" topLeftCell="A10">
      <selection activeCell="N17" sqref="N17"/>
    </sheetView>
  </sheetViews>
  <sheetFormatPr defaultColWidth="9.140625" defaultRowHeight="12.75"/>
  <cols>
    <col min="1" max="1" width="41.421875" style="36" customWidth="1"/>
    <col min="2" max="2" width="13.8515625" style="36" customWidth="1"/>
    <col min="3" max="3" width="15.7109375" style="36" customWidth="1"/>
    <col min="4" max="4" width="10.00390625" style="36" customWidth="1"/>
    <col min="5" max="5" width="13.8515625" style="36" customWidth="1"/>
    <col min="6" max="6" width="15.7109375" style="36" customWidth="1"/>
    <col min="7" max="8" width="9.8515625" style="36" customWidth="1"/>
    <col min="9" max="9" width="12.00390625" style="36" customWidth="1"/>
    <col min="10" max="10" width="13.421875" style="36" customWidth="1"/>
    <col min="11" max="11" width="19.421875" style="36" customWidth="1"/>
    <col min="12" max="13" width="7.7109375" style="36" customWidth="1"/>
    <col min="14" max="14" width="10.7109375" style="36" customWidth="1"/>
    <col min="15" max="15" width="7.7109375" style="36" customWidth="1"/>
    <col min="16" max="16" width="10.8515625" style="36" customWidth="1"/>
    <col min="17" max="16384" width="9.140625" style="36" customWidth="1"/>
  </cols>
  <sheetData>
    <row r="2" spans="1:14" ht="27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5"/>
      <c r="M2" s="35"/>
      <c r="N2" s="35"/>
    </row>
    <row r="3" spans="1:14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9.25" customHeight="1">
      <c r="A4" s="108" t="s">
        <v>35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7"/>
      <c r="M4" s="37"/>
      <c r="N4" s="37"/>
    </row>
    <row r="5" spans="1:11" ht="23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7" spans="2:5" ht="13.5">
      <c r="B7" s="69"/>
      <c r="E7" s="69"/>
    </row>
    <row r="8" spans="10:11" ht="15.75" thickBot="1">
      <c r="J8" s="106" t="s">
        <v>26</v>
      </c>
      <c r="K8" s="106"/>
    </row>
    <row r="9" spans="1:11" ht="29.25" thickBot="1" thickTop="1">
      <c r="A9" s="38"/>
      <c r="B9" s="100" t="s">
        <v>14</v>
      </c>
      <c r="C9" s="101"/>
      <c r="D9" s="101"/>
      <c r="E9" s="101"/>
      <c r="F9" s="101"/>
      <c r="G9" s="102"/>
      <c r="H9" s="77"/>
      <c r="I9" s="77"/>
      <c r="J9" s="112" t="s">
        <v>15</v>
      </c>
      <c r="K9" s="113"/>
    </row>
    <row r="10" spans="1:11" ht="18" customHeight="1">
      <c r="A10" s="39" t="s">
        <v>16</v>
      </c>
      <c r="B10" s="95" t="s">
        <v>17</v>
      </c>
      <c r="C10" s="96"/>
      <c r="D10" s="97"/>
      <c r="E10" s="95" t="s">
        <v>18</v>
      </c>
      <c r="F10" s="96"/>
      <c r="G10" s="97"/>
      <c r="H10" s="98" t="s">
        <v>31</v>
      </c>
      <c r="I10" s="114"/>
      <c r="J10" s="98" t="s">
        <v>19</v>
      </c>
      <c r="K10" s="99"/>
    </row>
    <row r="11" spans="1:11" ht="18.75" customHeight="1">
      <c r="A11" s="39"/>
      <c r="B11" s="103"/>
      <c r="C11" s="104"/>
      <c r="D11" s="105"/>
      <c r="E11" s="103" t="s">
        <v>20</v>
      </c>
      <c r="F11" s="104"/>
      <c r="G11" s="105"/>
      <c r="H11" s="78"/>
      <c r="I11" s="78"/>
      <c r="J11" s="110"/>
      <c r="K11" s="111"/>
    </row>
    <row r="12" spans="1:11" ht="23.25" customHeight="1" thickBot="1">
      <c r="A12" s="39"/>
      <c r="B12" s="40" t="s">
        <v>21</v>
      </c>
      <c r="C12" s="41" t="s">
        <v>22</v>
      </c>
      <c r="D12" s="42" t="s">
        <v>23</v>
      </c>
      <c r="E12" s="43" t="s">
        <v>21</v>
      </c>
      <c r="F12" s="41" t="s">
        <v>22</v>
      </c>
      <c r="G12" s="42" t="s">
        <v>23</v>
      </c>
      <c r="H12" s="79" t="s">
        <v>24</v>
      </c>
      <c r="I12" s="42" t="s">
        <v>22</v>
      </c>
      <c r="J12" s="44" t="s">
        <v>24</v>
      </c>
      <c r="K12" s="45" t="s">
        <v>22</v>
      </c>
    </row>
    <row r="13" spans="1:11" s="46" customFormat="1" ht="24.75" customHeight="1">
      <c r="A13" s="82" t="s">
        <v>32</v>
      </c>
      <c r="B13" s="65">
        <v>79</v>
      </c>
      <c r="C13" s="66">
        <v>21483.1</v>
      </c>
      <c r="D13" s="49">
        <f aca="true" t="shared" si="0" ref="D13:D21">C13/K13</f>
        <v>0.897069078549029</v>
      </c>
      <c r="E13" s="50">
        <v>19</v>
      </c>
      <c r="F13" s="48">
        <v>3005</v>
      </c>
      <c r="G13" s="51">
        <f aca="true" t="shared" si="1" ref="G13:G21">F13/K13</f>
        <v>0.1254796831481412</v>
      </c>
      <c r="H13" s="50">
        <v>0</v>
      </c>
      <c r="I13" s="50">
        <v>-540</v>
      </c>
      <c r="J13" s="52">
        <f>B13+E13+H13</f>
        <v>98</v>
      </c>
      <c r="K13" s="53">
        <f>C13+F13+I13</f>
        <v>23948.1</v>
      </c>
    </row>
    <row r="14" spans="1:11" s="46" customFormat="1" ht="24.75" customHeight="1">
      <c r="A14" s="63" t="s">
        <v>29</v>
      </c>
      <c r="B14" s="65">
        <v>231</v>
      </c>
      <c r="C14" s="66">
        <v>83884.8</v>
      </c>
      <c r="D14" s="49">
        <f t="shared" si="0"/>
        <v>0.922101805734336</v>
      </c>
      <c r="E14" s="50">
        <v>49</v>
      </c>
      <c r="F14" s="48">
        <v>7086.5</v>
      </c>
      <c r="G14" s="51">
        <f t="shared" si="1"/>
        <v>0.07789819426566401</v>
      </c>
      <c r="H14" s="50">
        <v>0</v>
      </c>
      <c r="I14" s="80">
        <v>0</v>
      </c>
      <c r="J14" s="52">
        <f aca="true" t="shared" si="2" ref="J14:J20">B14+E14+H14</f>
        <v>280</v>
      </c>
      <c r="K14" s="53">
        <f aca="true" t="shared" si="3" ref="K14:K20">C14+F14+I14</f>
        <v>90971.3</v>
      </c>
    </row>
    <row r="15" spans="1:11" s="46" customFormat="1" ht="24.75" customHeight="1">
      <c r="A15" s="47" t="s">
        <v>25</v>
      </c>
      <c r="B15" s="65">
        <v>103</v>
      </c>
      <c r="C15" s="66">
        <v>27136</v>
      </c>
      <c r="D15" s="49">
        <f t="shared" si="0"/>
        <v>0.968278322925959</v>
      </c>
      <c r="E15" s="50">
        <v>5</v>
      </c>
      <c r="F15" s="48">
        <v>889</v>
      </c>
      <c r="G15" s="51">
        <f t="shared" si="1"/>
        <v>0.031721677074041034</v>
      </c>
      <c r="H15" s="50">
        <v>0</v>
      </c>
      <c r="I15" s="80">
        <v>0</v>
      </c>
      <c r="J15" s="52">
        <f t="shared" si="2"/>
        <v>108</v>
      </c>
      <c r="K15" s="53">
        <f t="shared" si="3"/>
        <v>28025</v>
      </c>
    </row>
    <row r="16" spans="1:11" s="46" customFormat="1" ht="24.75" customHeight="1">
      <c r="A16" s="47" t="s">
        <v>34</v>
      </c>
      <c r="B16" s="65">
        <v>424</v>
      </c>
      <c r="C16" s="66">
        <v>156365.8</v>
      </c>
      <c r="D16" s="49">
        <f>C16/K16</f>
        <v>0.9409780248017586</v>
      </c>
      <c r="E16" s="50">
        <v>58</v>
      </c>
      <c r="F16" s="48">
        <v>9877.9</v>
      </c>
      <c r="G16" s="51">
        <f>F16/K16</f>
        <v>0.05944322115954571</v>
      </c>
      <c r="H16" s="50">
        <v>0</v>
      </c>
      <c r="I16" s="80">
        <v>-70</v>
      </c>
      <c r="J16" s="52">
        <f t="shared" si="2"/>
        <v>482</v>
      </c>
      <c r="K16" s="53">
        <f t="shared" si="3"/>
        <v>166173.69999999998</v>
      </c>
    </row>
    <row r="17" spans="1:11" s="46" customFormat="1" ht="24.75" customHeight="1">
      <c r="A17" s="47" t="s">
        <v>30</v>
      </c>
      <c r="B17" s="65">
        <v>0</v>
      </c>
      <c r="C17" s="66">
        <v>0</v>
      </c>
      <c r="D17" s="49">
        <v>0</v>
      </c>
      <c r="E17" s="50">
        <v>0</v>
      </c>
      <c r="F17" s="48">
        <v>0</v>
      </c>
      <c r="G17" s="51">
        <v>0</v>
      </c>
      <c r="H17" s="50">
        <v>0</v>
      </c>
      <c r="I17" s="80">
        <v>0</v>
      </c>
      <c r="J17" s="52">
        <v>129</v>
      </c>
      <c r="K17" s="53">
        <v>16430.751999999997</v>
      </c>
    </row>
    <row r="18" spans="1:11" s="46" customFormat="1" ht="24.75" customHeight="1">
      <c r="A18" s="47" t="s">
        <v>11</v>
      </c>
      <c r="B18" s="65">
        <v>613</v>
      </c>
      <c r="C18" s="66">
        <v>378799.89999999997</v>
      </c>
      <c r="D18" s="49">
        <f t="shared" si="0"/>
        <v>0.9753469911129593</v>
      </c>
      <c r="E18" s="50">
        <v>67</v>
      </c>
      <c r="F18" s="48">
        <v>9574.6</v>
      </c>
      <c r="G18" s="51">
        <f t="shared" si="1"/>
        <v>0.024653008887040733</v>
      </c>
      <c r="H18" s="50">
        <v>0</v>
      </c>
      <c r="I18" s="80">
        <v>0</v>
      </c>
      <c r="J18" s="52">
        <f t="shared" si="2"/>
        <v>680</v>
      </c>
      <c r="K18" s="53">
        <f t="shared" si="3"/>
        <v>388374.49999999994</v>
      </c>
    </row>
    <row r="19" spans="1:11" s="46" customFormat="1" ht="24.75" customHeight="1">
      <c r="A19" s="63" t="s">
        <v>28</v>
      </c>
      <c r="B19" s="65">
        <v>9</v>
      </c>
      <c r="C19" s="66">
        <v>1799</v>
      </c>
      <c r="D19" s="49">
        <f t="shared" si="0"/>
        <v>0.852202747513027</v>
      </c>
      <c r="E19" s="50">
        <v>1</v>
      </c>
      <c r="F19" s="48">
        <v>312</v>
      </c>
      <c r="G19" s="51">
        <f t="shared" si="1"/>
        <v>0.147797252486973</v>
      </c>
      <c r="H19" s="50">
        <v>0</v>
      </c>
      <c r="I19" s="80">
        <v>0</v>
      </c>
      <c r="J19" s="52">
        <f t="shared" si="2"/>
        <v>10</v>
      </c>
      <c r="K19" s="53">
        <f t="shared" si="3"/>
        <v>2111</v>
      </c>
    </row>
    <row r="20" spans="1:11" s="46" customFormat="1" ht="24.75" customHeight="1" thickBot="1">
      <c r="A20" s="54" t="s">
        <v>27</v>
      </c>
      <c r="B20" s="65">
        <v>246</v>
      </c>
      <c r="C20" s="66">
        <v>80962.5</v>
      </c>
      <c r="D20" s="49">
        <f>C20/K20</f>
        <v>0.917617577455594</v>
      </c>
      <c r="E20" s="50">
        <v>42</v>
      </c>
      <c r="F20" s="48">
        <v>7268.7</v>
      </c>
      <c r="G20" s="51">
        <f>F20/K20</f>
        <v>0.08238242254440606</v>
      </c>
      <c r="H20" s="50">
        <v>0</v>
      </c>
      <c r="I20" s="80">
        <v>0</v>
      </c>
      <c r="J20" s="52">
        <f t="shared" si="2"/>
        <v>288</v>
      </c>
      <c r="K20" s="53">
        <f t="shared" si="3"/>
        <v>88231.2</v>
      </c>
    </row>
    <row r="21" spans="1:11" ht="23.25" customHeight="1" thickBot="1">
      <c r="A21" s="55" t="s">
        <v>15</v>
      </c>
      <c r="B21" s="56">
        <f>SUM(B13:B20)</f>
        <v>1705</v>
      </c>
      <c r="C21" s="57">
        <f>SUM(C13:C20)</f>
        <v>750431.0999999999</v>
      </c>
      <c r="D21" s="58">
        <f t="shared" si="0"/>
        <v>0.9330638346176487</v>
      </c>
      <c r="E21" s="59">
        <f>SUM(E13:E20)</f>
        <v>241</v>
      </c>
      <c r="F21" s="57">
        <f>SUM(F13:F20)</f>
        <v>38013.7</v>
      </c>
      <c r="G21" s="60">
        <f t="shared" si="1"/>
        <v>0.04726511026795786</v>
      </c>
      <c r="H21" s="59">
        <f>SUM(H13:H20)</f>
        <v>0</v>
      </c>
      <c r="I21" s="81">
        <f>SUM(I13:I20)</f>
        <v>-610</v>
      </c>
      <c r="J21" s="61">
        <f>SUM(J13:J20)</f>
        <v>2075</v>
      </c>
      <c r="K21" s="62">
        <f>SUM(K13:K20)</f>
        <v>804265.5519999999</v>
      </c>
    </row>
    <row r="22" ht="14.25" thickTop="1"/>
    <row r="23" ht="13.5">
      <c r="K23" s="75"/>
    </row>
  </sheetData>
  <sheetProtection/>
  <mergeCells count="13">
    <mergeCell ref="B10:D10"/>
    <mergeCell ref="E10:G10"/>
    <mergeCell ref="J10:K10"/>
    <mergeCell ref="B11:D11"/>
    <mergeCell ref="E11:G11"/>
    <mergeCell ref="J11:K11"/>
    <mergeCell ref="H10:I10"/>
    <mergeCell ref="A2:K2"/>
    <mergeCell ref="A4:K4"/>
    <mergeCell ref="A5:K5"/>
    <mergeCell ref="J8:K8"/>
    <mergeCell ref="B9:G9"/>
    <mergeCell ref="J9:K9"/>
  </mergeCells>
  <printOptions horizontalCentered="1" verticalCentered="1"/>
  <pageMargins left="0.17" right="0.23" top="0.22" bottom="0.5118110236220472" header="0.15748031496062992" footer="0.5118110236220472"/>
  <pageSetup fitToHeight="1" fitToWidth="1" orientation="landscape" paperSize="9" scale="83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2023-01-24T15:02:55Z</cp:lastPrinted>
  <dcterms:created xsi:type="dcterms:W3CDTF">2006-02-13T14:45:48Z</dcterms:created>
  <dcterms:modified xsi:type="dcterms:W3CDTF">2023-01-24T15:05:19Z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