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68" windowWidth="22128" windowHeight="6372" activeTab="0"/>
  </bookViews>
  <sheets>
    <sheet name="Quadro 1" sheetId="1" r:id="rId1"/>
    <sheet name="Quadro 2" sheetId="2" r:id="rId2"/>
    <sheet name="Quadro3" sheetId="3" r:id="rId3"/>
    <sheet name="Folha1" sheetId="4" r:id="rId4"/>
  </sheets>
  <externalReferences>
    <externalReference r:id="rId7"/>
  </externalReferences>
  <definedNames>
    <definedName name="_xlnm.Print_Area" localSheetId="0">'Quadro 1'!$A$2:$U$32</definedName>
  </definedNames>
  <calcPr fullCalcOnLoad="1"/>
</workbook>
</file>

<file path=xl/sharedStrings.xml><?xml version="1.0" encoding="utf-8"?>
<sst xmlns="http://schemas.openxmlformats.org/spreadsheetml/2006/main" count="168" uniqueCount="54">
  <si>
    <t>A L F</t>
  </si>
  <si>
    <r>
      <t>(unid.:10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euro)</t>
    </r>
  </si>
  <si>
    <t>LOCADORAS</t>
  </si>
  <si>
    <t>VALOR MENSAL</t>
  </si>
  <si>
    <t>∆</t>
  </si>
  <si>
    <t>Quota</t>
  </si>
  <si>
    <t xml:space="preserve"> MÊS</t>
  </si>
  <si>
    <t xml:space="preserve"> ACUM.</t>
  </si>
  <si>
    <t xml:space="preserve"> Mercado</t>
  </si>
  <si>
    <t>Nº Cont.</t>
  </si>
  <si>
    <t>Valor</t>
  </si>
  <si>
    <t>V. Médio</t>
  </si>
  <si>
    <t>CAIXA C. CREDITO AGRICOLA</t>
  </si>
  <si>
    <t>CATERPILLAR</t>
  </si>
  <si>
    <t xml:space="preserve">MILLENNIUM BCP </t>
  </si>
  <si>
    <t xml:space="preserve">TOTAL       </t>
  </si>
  <si>
    <t xml:space="preserve">A L F </t>
  </si>
  <si>
    <t>VIATURAS</t>
  </si>
  <si>
    <t>EQUIPAMENTOS</t>
  </si>
  <si>
    <t xml:space="preserve">TOTAL </t>
  </si>
  <si>
    <t>LIGEIRAS</t>
  </si>
  <si>
    <t>PESADAS</t>
  </si>
  <si>
    <t>GERAL</t>
  </si>
  <si>
    <t xml:space="preserve">EMPRESAS </t>
  </si>
  <si>
    <t xml:space="preserve">PARTICULARES </t>
  </si>
  <si>
    <t>TOTAL VIATURS LIGEIRAS</t>
  </si>
  <si>
    <t>Nº.Viat</t>
  </si>
  <si>
    <t>Nº.Cont</t>
  </si>
  <si>
    <t>% E/P</t>
  </si>
  <si>
    <t>% L/P</t>
  </si>
  <si>
    <t>% V/E</t>
  </si>
  <si>
    <t>TOTAL  VIATURAS</t>
  </si>
  <si>
    <t>BBVA Portugal</t>
  </si>
  <si>
    <t>DE LANGE LANDEN</t>
  </si>
  <si>
    <t xml:space="preserve">BNP PARIBAS LEASE GROUP  </t>
  </si>
  <si>
    <t>NOVO BANCO</t>
  </si>
  <si>
    <t>BPI</t>
  </si>
  <si>
    <t>MONTEPIO CRÉDITO</t>
  </si>
  <si>
    <t>VALOR ACUMULADO ASSOCIADAS</t>
  </si>
  <si>
    <t>SANTANDER TOTTA</t>
  </si>
  <si>
    <t>COFIDIS</t>
  </si>
  <si>
    <t>BANKINTER</t>
  </si>
  <si>
    <t xml:space="preserve">NºVt </t>
  </si>
  <si>
    <t>EUROBIC</t>
  </si>
  <si>
    <t>ALTERAÇÕES</t>
  </si>
  <si>
    <t>BANCO MONTEPIO</t>
  </si>
  <si>
    <t>ANO 2021</t>
  </si>
  <si>
    <t>CAIXA GERAL DEPOSITOS</t>
  </si>
  <si>
    <t>ANO 2022</t>
  </si>
  <si>
    <t>QUADRO 1 - MAPA  PRODUÇÃO DA LOCAÇÃO MOBILIÁRIA - NOVEMBRO 2022 / 2021</t>
  </si>
  <si>
    <t>TOTAL MENSAL - NOVEMBRO 2022</t>
  </si>
  <si>
    <t>QUADRO 2 - VALOR DA  PRODUÇÃO  MOBILIÁRIA POR SEGMENTO DE MERCADO E TIPO DE EQUIPAMENTO MENSAL -  NOVEMBRO 2022</t>
  </si>
  <si>
    <t>TOTAL ACUMULADO - NOVEMBRO 2022</t>
  </si>
  <si>
    <t>QUADRO 3 - VALOR DA  PRODUÇÃO  MOBILIÁRIA POR SEGMENTO DE MERCADO E TIPO DE EQUIPAMENTO ACUMULADO-  NOVEMBRO 2022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</si>
</sst>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Esc.&quot;;\-#,##0\ &quot;Esc.&quot;"/>
    <numFmt numFmtId="175" formatCode="#,##0\ &quot;Esc.&quot;;[Red]\-#,##0\ &quot;Esc.&quot;"/>
    <numFmt numFmtId="176" formatCode="#,##0.00\ &quot;Esc.&quot;;\-#,##0.00\ &quot;Esc.&quot;"/>
    <numFmt numFmtId="177" formatCode="#,##0.00\ &quot;Esc.&quot;;[Red]\-#,##0.00\ &quot;Esc.&quot;"/>
    <numFmt numFmtId="178" formatCode="_-* #,##0\ &quot;Esc.&quot;_-;\-* #,##0\ &quot;Esc.&quot;_-;_-* &quot;/&quot;\ &quot;Esc.&quot;_-;_-@_-"/>
    <numFmt numFmtId="179" formatCode="_-* #,##0\ _E_s_c_._-;\-* #,##0\ _E_s_c_._-;_-* &quot;/&quot;\ _E_s_c_._-;_-@_-"/>
    <numFmt numFmtId="180" formatCode="_-* #,##0.00\ &quot;Esc.&quot;_-;\-* #,##0.00\ &quot;Esc.&quot;_-;_-* &quot;/&quot;??\ &quot;Esc.&quot;_-;_-@_-"/>
    <numFmt numFmtId="181" formatCode="_-* #,##0.00\ _E_s_c_._-;\-* #,##0.00\ _E_s_c_._-;_-* &quot;/&quot;??\ _E_s_c_._-;_-@_-"/>
    <numFmt numFmtId="182" formatCode="0.0%"/>
    <numFmt numFmtId="183" formatCode="0.000%"/>
    <numFmt numFmtId="184" formatCode="#,##0\ [$€-1];[Red]\-#,##0\ [$€-1]"/>
    <numFmt numFmtId="185" formatCode="&quot;£&quot;#,##0;\-&quot;£&quot;#,##0"/>
    <numFmt numFmtId="186" formatCode="&quot;£&quot;#,##0;[Red]\-&quot;£&quot;#,##0"/>
    <numFmt numFmtId="187" formatCode="&quot;£&quot;#,##0.00;\-&quot;£&quot;#,##0.00"/>
    <numFmt numFmtId="188" formatCode="&quot;£&quot;#,##0.00;[Red]\-&quot;£&quot;#,##0.00"/>
    <numFmt numFmtId="189" formatCode="#,##0\ &quot;€&quot;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fgColor indexed="43"/>
        <bgColor indexed="43"/>
      </patternFill>
    </fill>
    <fill>
      <patternFill patternType="gray0625">
        <fgColor indexed="26"/>
        <bgColor indexed="26"/>
      </patternFill>
    </fill>
    <fill>
      <patternFill patternType="gray0625">
        <fgColor indexed="26"/>
        <bgColor indexed="43"/>
      </patternFill>
    </fill>
    <fill>
      <patternFill patternType="gray0625">
        <fgColor indexed="43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43"/>
        <bgColor rgb="FFFFFF9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double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17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3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17" fontId="9" fillId="33" borderId="12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Continuous"/>
    </xf>
    <xf numFmtId="0" fontId="11" fillId="33" borderId="14" xfId="0" applyFont="1" applyFill="1" applyBorder="1" applyAlignment="1">
      <alignment/>
    </xf>
    <xf numFmtId="0" fontId="12" fillId="34" borderId="15" xfId="0" applyFont="1" applyFill="1" applyBorder="1" applyAlignment="1">
      <alignment horizontal="center"/>
    </xf>
    <xf numFmtId="0" fontId="12" fillId="34" borderId="16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0" fontId="12" fillId="36" borderId="20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 horizontal="right"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9" fontId="0" fillId="0" borderId="27" xfId="0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182" fontId="0" fillId="0" borderId="26" xfId="0" applyNumberFormat="1" applyFont="1" applyFill="1" applyBorder="1" applyAlignment="1">
      <alignment horizontal="center"/>
    </xf>
    <xf numFmtId="182" fontId="0" fillId="0" borderId="29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right"/>
    </xf>
    <xf numFmtId="3" fontId="0" fillId="0" borderId="30" xfId="0" applyNumberFormat="1" applyFont="1" applyFill="1" applyBorder="1" applyAlignment="1">
      <alignment/>
    </xf>
    <xf numFmtId="9" fontId="0" fillId="0" borderId="31" xfId="0" applyNumberFormat="1" applyFont="1" applyFill="1" applyBorder="1" applyAlignment="1">
      <alignment horizontal="center"/>
    </xf>
    <xf numFmtId="0" fontId="4" fillId="33" borderId="32" xfId="0" applyFont="1" applyFill="1" applyBorder="1" applyAlignment="1">
      <alignment horizontal="right"/>
    </xf>
    <xf numFmtId="3" fontId="6" fillId="37" borderId="33" xfId="0" applyNumberFormat="1" applyFont="1" applyFill="1" applyBorder="1" applyAlignment="1">
      <alignment horizontal="right"/>
    </xf>
    <xf numFmtId="3" fontId="6" fillId="37" borderId="34" xfId="0" applyNumberFormat="1" applyFont="1" applyFill="1" applyBorder="1" applyAlignment="1">
      <alignment horizontal="right"/>
    </xf>
    <xf numFmtId="3" fontId="6" fillId="37" borderId="35" xfId="0" applyNumberFormat="1" applyFont="1" applyFill="1" applyBorder="1" applyAlignment="1">
      <alignment horizontal="right"/>
    </xf>
    <xf numFmtId="3" fontId="6" fillId="37" borderId="36" xfId="0" applyNumberFormat="1" applyFont="1" applyFill="1" applyBorder="1" applyAlignment="1">
      <alignment horizontal="right"/>
    </xf>
    <xf numFmtId="3" fontId="6" fillId="37" borderId="37" xfId="0" applyNumberFormat="1" applyFont="1" applyFill="1" applyBorder="1" applyAlignment="1">
      <alignment horizontal="right"/>
    </xf>
    <xf numFmtId="3" fontId="6" fillId="37" borderId="38" xfId="0" applyNumberFormat="1" applyFont="1" applyFill="1" applyBorder="1" applyAlignment="1">
      <alignment/>
    </xf>
    <xf numFmtId="3" fontId="6" fillId="37" borderId="36" xfId="0" applyNumberFormat="1" applyFont="1" applyFill="1" applyBorder="1" applyAlignment="1">
      <alignment/>
    </xf>
    <xf numFmtId="3" fontId="6" fillId="37" borderId="35" xfId="0" applyNumberFormat="1" applyFont="1" applyFill="1" applyBorder="1" applyAlignment="1">
      <alignment/>
    </xf>
    <xf numFmtId="9" fontId="6" fillId="37" borderId="39" xfId="0" applyNumberFormat="1" applyFont="1" applyFill="1" applyBorder="1" applyAlignment="1">
      <alignment horizontal="center"/>
    </xf>
    <xf numFmtId="9" fontId="6" fillId="37" borderId="36" xfId="0" applyNumberFormat="1" applyFont="1" applyFill="1" applyBorder="1" applyAlignment="1">
      <alignment horizontal="center"/>
    </xf>
    <xf numFmtId="9" fontId="6" fillId="37" borderId="4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82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11" fillId="36" borderId="11" xfId="0" applyFont="1" applyFill="1" applyBorder="1" applyAlignment="1">
      <alignment/>
    </xf>
    <xf numFmtId="0" fontId="12" fillId="36" borderId="0" xfId="0" applyFont="1" applyFill="1" applyBorder="1" applyAlignment="1">
      <alignment horizontal="center"/>
    </xf>
    <xf numFmtId="0" fontId="12" fillId="36" borderId="41" xfId="0" applyFont="1" applyFill="1" applyBorder="1" applyAlignment="1">
      <alignment horizontal="center"/>
    </xf>
    <xf numFmtId="0" fontId="11" fillId="36" borderId="42" xfId="0" applyFont="1" applyFill="1" applyBorder="1" applyAlignment="1">
      <alignment/>
    </xf>
    <xf numFmtId="0" fontId="7" fillId="38" borderId="43" xfId="0" applyFont="1" applyFill="1" applyBorder="1" applyAlignment="1">
      <alignment horizontal="center"/>
    </xf>
    <xf numFmtId="0" fontId="7" fillId="38" borderId="0" xfId="0" applyFont="1" applyFill="1" applyBorder="1" applyAlignment="1">
      <alignment horizontal="center"/>
    </xf>
    <xf numFmtId="0" fontId="7" fillId="38" borderId="44" xfId="0" applyFont="1" applyFill="1" applyBorder="1" applyAlignment="1">
      <alignment horizontal="center"/>
    </xf>
    <xf numFmtId="0" fontId="13" fillId="38" borderId="45" xfId="0" applyFont="1" applyFill="1" applyBorder="1" applyAlignment="1">
      <alignment horizontal="center"/>
    </xf>
    <xf numFmtId="0" fontId="7" fillId="38" borderId="46" xfId="0" applyFont="1" applyFill="1" applyBorder="1" applyAlignment="1">
      <alignment horizontal="center"/>
    </xf>
    <xf numFmtId="0" fontId="13" fillId="38" borderId="47" xfId="0" applyFont="1" applyFill="1" applyBorder="1" applyAlignment="1">
      <alignment horizontal="center"/>
    </xf>
    <xf numFmtId="0" fontId="7" fillId="38" borderId="48" xfId="0" applyFont="1" applyFill="1" applyBorder="1" applyAlignment="1">
      <alignment horizontal="center"/>
    </xf>
    <xf numFmtId="0" fontId="7" fillId="38" borderId="49" xfId="0" applyFont="1" applyFill="1" applyBorder="1" applyAlignment="1">
      <alignment horizontal="center"/>
    </xf>
    <xf numFmtId="0" fontId="13" fillId="38" borderId="49" xfId="0" applyFont="1" applyFill="1" applyBorder="1" applyAlignment="1">
      <alignment horizontal="center"/>
    </xf>
    <xf numFmtId="0" fontId="7" fillId="38" borderId="47" xfId="0" applyFont="1" applyFill="1" applyBorder="1" applyAlignment="1">
      <alignment horizontal="center"/>
    </xf>
    <xf numFmtId="9" fontId="13" fillId="38" borderId="50" xfId="0" applyNumberFormat="1" applyFont="1" applyFill="1" applyBorder="1" applyAlignment="1">
      <alignment horizontal="center"/>
    </xf>
    <xf numFmtId="0" fontId="7" fillId="38" borderId="51" xfId="0" applyFont="1" applyFill="1" applyBorder="1" applyAlignment="1">
      <alignment horizontal="center"/>
    </xf>
    <xf numFmtId="3" fontId="0" fillId="0" borderId="52" xfId="0" applyNumberFormat="1" applyFont="1" applyFill="1" applyBorder="1" applyAlignment="1">
      <alignment/>
    </xf>
    <xf numFmtId="9" fontId="6" fillId="0" borderId="53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5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0" fontId="6" fillId="36" borderId="55" xfId="0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9" fontId="0" fillId="0" borderId="2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57" xfId="0" applyNumberFormat="1" applyFont="1" applyBorder="1" applyAlignment="1">
      <alignment/>
    </xf>
    <xf numFmtId="9" fontId="6" fillId="0" borderId="25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0" fontId="6" fillId="36" borderId="58" xfId="0" applyFont="1" applyFill="1" applyBorder="1" applyAlignment="1">
      <alignment/>
    </xf>
    <xf numFmtId="3" fontId="0" fillId="0" borderId="46" xfId="0" applyNumberFormat="1" applyFont="1" applyBorder="1" applyAlignment="1">
      <alignment/>
    </xf>
    <xf numFmtId="3" fontId="6" fillId="0" borderId="59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0" fontId="4" fillId="36" borderId="32" xfId="0" applyFont="1" applyFill="1" applyBorder="1" applyAlignment="1">
      <alignment horizontal="right"/>
    </xf>
    <xf numFmtId="3" fontId="6" fillId="37" borderId="36" xfId="0" applyNumberFormat="1" applyFont="1" applyFill="1" applyBorder="1" applyAlignment="1">
      <alignment horizontal="right"/>
    </xf>
    <xf numFmtId="3" fontId="6" fillId="37" borderId="33" xfId="0" applyNumberFormat="1" applyFont="1" applyFill="1" applyBorder="1" applyAlignment="1">
      <alignment/>
    </xf>
    <xf numFmtId="3" fontId="6" fillId="37" borderId="60" xfId="0" applyNumberFormat="1" applyFont="1" applyFill="1" applyBorder="1" applyAlignment="1">
      <alignment/>
    </xf>
    <xf numFmtId="9" fontId="6" fillId="37" borderId="38" xfId="0" applyNumberFormat="1" applyFont="1" applyFill="1" applyBorder="1" applyAlignment="1">
      <alignment/>
    </xf>
    <xf numFmtId="3" fontId="6" fillId="37" borderId="61" xfId="0" applyNumberFormat="1" applyFont="1" applyFill="1" applyBorder="1" applyAlignment="1">
      <alignment/>
    </xf>
    <xf numFmtId="3" fontId="6" fillId="37" borderId="34" xfId="0" applyNumberFormat="1" applyFont="1" applyFill="1" applyBorder="1" applyAlignment="1">
      <alignment/>
    </xf>
    <xf numFmtId="3" fontId="6" fillId="37" borderId="4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57" xfId="0" applyNumberFormat="1" applyFont="1" applyFill="1" applyBorder="1" applyAlignment="1">
      <alignment/>
    </xf>
    <xf numFmtId="9" fontId="0" fillId="0" borderId="25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57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6" fillId="37" borderId="55" xfId="0" applyFont="1" applyFill="1" applyBorder="1" applyAlignment="1">
      <alignment/>
    </xf>
    <xf numFmtId="9" fontId="0" fillId="0" borderId="0" xfId="0" applyNumberFormat="1" applyAlignment="1">
      <alignment/>
    </xf>
    <xf numFmtId="0" fontId="6" fillId="33" borderId="55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6" fillId="0" borderId="62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9" fontId="0" fillId="0" borderId="64" xfId="0" applyNumberFormat="1" applyFont="1" applyFill="1" applyBorder="1" applyAlignment="1">
      <alignment horizontal="center"/>
    </xf>
    <xf numFmtId="3" fontId="0" fillId="0" borderId="65" xfId="0" applyNumberFormat="1" applyFont="1" applyFill="1" applyBorder="1" applyAlignment="1">
      <alignment/>
    </xf>
    <xf numFmtId="3" fontId="0" fillId="0" borderId="66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9" fontId="0" fillId="0" borderId="63" xfId="0" applyNumberFormat="1" applyFont="1" applyBorder="1" applyAlignment="1">
      <alignment/>
    </xf>
    <xf numFmtId="3" fontId="6" fillId="0" borderId="67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 horizontal="right"/>
    </xf>
    <xf numFmtId="0" fontId="6" fillId="39" borderId="55" xfId="0" applyFont="1" applyFill="1" applyBorder="1" applyAlignment="1">
      <alignment/>
    </xf>
    <xf numFmtId="0" fontId="4" fillId="36" borderId="68" xfId="0" applyFont="1" applyFill="1" applyBorder="1" applyAlignment="1">
      <alignment/>
    </xf>
    <xf numFmtId="0" fontId="4" fillId="36" borderId="69" xfId="0" applyFont="1" applyFill="1" applyBorder="1" applyAlignment="1">
      <alignment/>
    </xf>
    <xf numFmtId="0" fontId="4" fillId="36" borderId="68" xfId="0" applyFont="1" applyFill="1" applyBorder="1" applyAlignment="1">
      <alignment horizontal="center" vertical="center"/>
    </xf>
    <xf numFmtId="0" fontId="7" fillId="38" borderId="50" xfId="0" applyFont="1" applyFill="1" applyBorder="1" applyAlignment="1">
      <alignment horizontal="center"/>
    </xf>
    <xf numFmtId="3" fontId="0" fillId="0" borderId="4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6" fillId="37" borderId="37" xfId="0" applyNumberFormat="1" applyFont="1" applyFill="1" applyBorder="1" applyAlignment="1">
      <alignment/>
    </xf>
    <xf numFmtId="0" fontId="13" fillId="38" borderId="43" xfId="0" applyFont="1" applyFill="1" applyBorder="1" applyAlignment="1">
      <alignment horizontal="center"/>
    </xf>
    <xf numFmtId="3" fontId="6" fillId="0" borderId="52" xfId="0" applyNumberFormat="1" applyFont="1" applyBorder="1" applyAlignment="1">
      <alignment/>
    </xf>
    <xf numFmtId="3" fontId="6" fillId="0" borderId="56" xfId="0" applyNumberFormat="1" applyFont="1" applyBorder="1" applyAlignment="1">
      <alignment/>
    </xf>
    <xf numFmtId="0" fontId="4" fillId="36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6" fillId="0" borderId="67" xfId="0" applyNumberFormat="1" applyFont="1" applyFill="1" applyBorder="1" applyAlignment="1">
      <alignment horizontal="right"/>
    </xf>
    <xf numFmtId="3" fontId="6" fillId="0" borderId="62" xfId="0" applyNumberFormat="1" applyFont="1" applyFill="1" applyBorder="1" applyAlignment="1">
      <alignment horizontal="right"/>
    </xf>
    <xf numFmtId="0" fontId="8" fillId="36" borderId="68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9" fontId="13" fillId="38" borderId="47" xfId="0" applyNumberFormat="1" applyFont="1" applyFill="1" applyBorder="1" applyAlignment="1">
      <alignment horizontal="center"/>
    </xf>
    <xf numFmtId="0" fontId="7" fillId="38" borderId="70" xfId="0" applyFont="1" applyFill="1" applyBorder="1" applyAlignment="1">
      <alignment horizontal="center"/>
    </xf>
    <xf numFmtId="3" fontId="0" fillId="0" borderId="24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7" fillId="38" borderId="71" xfId="0" applyFont="1" applyFill="1" applyBorder="1" applyAlignment="1">
      <alignment horizontal="center"/>
    </xf>
    <xf numFmtId="0" fontId="13" fillId="38" borderId="72" xfId="0" applyFont="1" applyFill="1" applyBorder="1" applyAlignment="1">
      <alignment horizontal="center"/>
    </xf>
    <xf numFmtId="3" fontId="0" fillId="0" borderId="73" xfId="0" applyNumberFormat="1" applyFont="1" applyFill="1" applyBorder="1" applyAlignment="1">
      <alignment/>
    </xf>
    <xf numFmtId="3" fontId="0" fillId="0" borderId="74" xfId="0" applyNumberFormat="1" applyFont="1" applyBorder="1" applyAlignment="1">
      <alignment/>
    </xf>
    <xf numFmtId="3" fontId="0" fillId="0" borderId="75" xfId="0" applyNumberFormat="1" applyFont="1" applyBorder="1" applyAlignment="1">
      <alignment/>
    </xf>
    <xf numFmtId="9" fontId="0" fillId="0" borderId="76" xfId="0" applyNumberFormat="1" applyFont="1" applyBorder="1" applyAlignment="1">
      <alignment/>
    </xf>
    <xf numFmtId="3" fontId="0" fillId="0" borderId="73" xfId="0" applyNumberFormat="1" applyFont="1" applyBorder="1" applyAlignment="1">
      <alignment/>
    </xf>
    <xf numFmtId="9" fontId="6" fillId="37" borderId="39" xfId="0" applyNumberFormat="1" applyFont="1" applyFill="1" applyBorder="1" applyAlignment="1">
      <alignment horizontal="center"/>
    </xf>
    <xf numFmtId="0" fontId="4" fillId="33" borderId="77" xfId="0" applyFont="1" applyFill="1" applyBorder="1" applyAlignment="1">
      <alignment horizontal="center" vertical="center"/>
    </xf>
    <xf numFmtId="0" fontId="4" fillId="33" borderId="78" xfId="0" applyFont="1" applyFill="1" applyBorder="1" applyAlignment="1">
      <alignment horizontal="center" vertical="center"/>
    </xf>
    <xf numFmtId="0" fontId="4" fillId="33" borderId="79" xfId="0" applyFont="1" applyFill="1" applyBorder="1" applyAlignment="1">
      <alignment horizontal="center" vertical="center"/>
    </xf>
    <xf numFmtId="0" fontId="4" fillId="33" borderId="80" xfId="0" applyFont="1" applyFill="1" applyBorder="1" applyAlignment="1">
      <alignment horizontal="center" vertical="center"/>
    </xf>
    <xf numFmtId="0" fontId="4" fillId="33" borderId="8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7" fontId="4" fillId="33" borderId="82" xfId="0" applyNumberFormat="1" applyFont="1" applyFill="1" applyBorder="1" applyAlignment="1">
      <alignment horizontal="center"/>
    </xf>
    <xf numFmtId="17" fontId="4" fillId="33" borderId="83" xfId="0" applyNumberFormat="1" applyFont="1" applyFill="1" applyBorder="1" applyAlignment="1">
      <alignment horizontal="center"/>
    </xf>
    <xf numFmtId="17" fontId="4" fillId="33" borderId="84" xfId="0" applyNumberFormat="1" applyFont="1" applyFill="1" applyBorder="1" applyAlignment="1">
      <alignment horizontal="center"/>
    </xf>
    <xf numFmtId="0" fontId="4" fillId="33" borderId="83" xfId="0" applyFont="1" applyFill="1" applyBorder="1" applyAlignment="1">
      <alignment horizontal="center"/>
    </xf>
    <xf numFmtId="0" fontId="4" fillId="33" borderId="85" xfId="0" applyFont="1" applyFill="1" applyBorder="1" applyAlignment="1">
      <alignment horizontal="center"/>
    </xf>
    <xf numFmtId="17" fontId="4" fillId="33" borderId="77" xfId="0" applyNumberFormat="1" applyFont="1" applyFill="1" applyBorder="1" applyAlignment="1">
      <alignment horizontal="center" vertical="center"/>
    </xf>
    <xf numFmtId="17" fontId="4" fillId="33" borderId="78" xfId="0" applyNumberFormat="1" applyFont="1" applyFill="1" applyBorder="1" applyAlignment="1">
      <alignment horizontal="center" vertical="center"/>
    </xf>
    <xf numFmtId="17" fontId="4" fillId="33" borderId="79" xfId="0" applyNumberFormat="1" applyFont="1" applyFill="1" applyBorder="1" applyAlignment="1">
      <alignment horizontal="center" vertical="center"/>
    </xf>
    <xf numFmtId="17" fontId="4" fillId="33" borderId="80" xfId="0" applyNumberFormat="1" applyFont="1" applyFill="1" applyBorder="1" applyAlignment="1">
      <alignment horizontal="center" vertical="center"/>
    </xf>
    <xf numFmtId="17" fontId="4" fillId="33" borderId="81" xfId="0" applyNumberFormat="1" applyFont="1" applyFill="1" applyBorder="1" applyAlignment="1">
      <alignment horizontal="center" vertical="center"/>
    </xf>
    <xf numFmtId="17" fontId="4" fillId="33" borderId="17" xfId="0" applyNumberFormat="1" applyFont="1" applyFill="1" applyBorder="1" applyAlignment="1">
      <alignment horizontal="center" vertical="center"/>
    </xf>
    <xf numFmtId="0" fontId="4" fillId="33" borderId="77" xfId="0" applyFont="1" applyFill="1" applyBorder="1" applyAlignment="1">
      <alignment horizontal="center"/>
    </xf>
    <xf numFmtId="0" fontId="4" fillId="33" borderId="86" xfId="0" applyFont="1" applyFill="1" applyBorder="1" applyAlignment="1">
      <alignment horizontal="center"/>
    </xf>
    <xf numFmtId="0" fontId="4" fillId="33" borderId="80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6" fillId="36" borderId="87" xfId="0" applyFont="1" applyFill="1" applyBorder="1" applyAlignment="1">
      <alignment horizontal="center"/>
    </xf>
    <xf numFmtId="0" fontId="6" fillId="36" borderId="88" xfId="0" applyFont="1" applyFill="1" applyBorder="1" applyAlignment="1">
      <alignment horizontal="center"/>
    </xf>
    <xf numFmtId="0" fontId="6" fillId="36" borderId="89" xfId="0" applyFont="1" applyFill="1" applyBorder="1" applyAlignment="1">
      <alignment horizontal="center"/>
    </xf>
    <xf numFmtId="0" fontId="10" fillId="36" borderId="87" xfId="0" applyFont="1" applyFill="1" applyBorder="1" applyAlignment="1">
      <alignment horizontal="center"/>
    </xf>
    <xf numFmtId="0" fontId="10" fillId="36" borderId="88" xfId="0" applyFont="1" applyFill="1" applyBorder="1" applyAlignment="1">
      <alignment horizontal="center"/>
    </xf>
    <xf numFmtId="0" fontId="10" fillId="36" borderId="89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8" fillId="36" borderId="90" xfId="0" applyFont="1" applyFill="1" applyBorder="1" applyAlignment="1">
      <alignment horizontal="center" vertical="center" wrapText="1"/>
    </xf>
    <xf numFmtId="0" fontId="8" fillId="36" borderId="68" xfId="0" applyFont="1" applyFill="1" applyBorder="1" applyAlignment="1">
      <alignment horizontal="center" vertical="center" wrapText="1"/>
    </xf>
    <xf numFmtId="0" fontId="8" fillId="36" borderId="69" xfId="0" applyFont="1" applyFill="1" applyBorder="1" applyAlignment="1">
      <alignment horizontal="center" vertical="center" wrapText="1"/>
    </xf>
    <xf numFmtId="0" fontId="8" fillId="36" borderId="91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8" fillId="36" borderId="92" xfId="0" applyFont="1" applyFill="1" applyBorder="1" applyAlignment="1">
      <alignment horizontal="center" vertical="center" wrapText="1"/>
    </xf>
    <xf numFmtId="0" fontId="8" fillId="36" borderId="80" xfId="0" applyFont="1" applyFill="1" applyBorder="1" applyAlignment="1">
      <alignment horizontal="center" vertical="center" wrapText="1"/>
    </xf>
    <xf numFmtId="0" fontId="8" fillId="36" borderId="81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36" borderId="91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36" borderId="54" xfId="0" applyFont="1" applyFill="1" applyBorder="1" applyAlignment="1">
      <alignment horizontal="center"/>
    </xf>
    <xf numFmtId="0" fontId="8" fillId="36" borderId="90" xfId="0" applyFont="1" applyFill="1" applyBorder="1" applyAlignment="1">
      <alignment horizontal="center"/>
    </xf>
    <xf numFmtId="0" fontId="8" fillId="36" borderId="68" xfId="0" applyFont="1" applyFill="1" applyBorder="1" applyAlignment="1">
      <alignment horizontal="center"/>
    </xf>
    <xf numFmtId="0" fontId="8" fillId="36" borderId="93" xfId="0" applyFont="1" applyFill="1" applyBorder="1" applyAlignment="1">
      <alignment horizontal="center"/>
    </xf>
    <xf numFmtId="0" fontId="4" fillId="36" borderId="90" xfId="0" applyFont="1" applyFill="1" applyBorder="1" applyAlignment="1">
      <alignment horizontal="center" vertical="center"/>
    </xf>
    <xf numFmtId="0" fontId="4" fillId="36" borderId="68" xfId="0" applyFont="1" applyFill="1" applyBorder="1" applyAlignment="1">
      <alignment horizontal="center" vertical="center"/>
    </xf>
    <xf numFmtId="0" fontId="4" fillId="36" borderId="69" xfId="0" applyFont="1" applyFill="1" applyBorder="1" applyAlignment="1">
      <alignment horizontal="center" vertical="center"/>
    </xf>
    <xf numFmtId="0" fontId="4" fillId="36" borderId="80" xfId="0" applyFont="1" applyFill="1" applyBorder="1" applyAlignment="1">
      <alignment horizontal="center" vertical="center"/>
    </xf>
    <xf numFmtId="0" fontId="4" fillId="36" borderId="81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6" borderId="94" xfId="0" applyFont="1" applyFill="1" applyBorder="1" applyAlignment="1">
      <alignment horizontal="center"/>
    </xf>
    <xf numFmtId="0" fontId="4" fillId="36" borderId="95" xfId="0" applyFont="1" applyFill="1" applyBorder="1" applyAlignment="1">
      <alignment horizontal="center"/>
    </xf>
    <xf numFmtId="0" fontId="4" fillId="36" borderId="96" xfId="0" applyFont="1" applyFill="1" applyBorder="1" applyAlignment="1">
      <alignment horizontal="center"/>
    </xf>
    <xf numFmtId="0" fontId="9" fillId="36" borderId="97" xfId="0" applyFont="1" applyFill="1" applyBorder="1" applyAlignment="1">
      <alignment horizontal="center"/>
    </xf>
    <xf numFmtId="0" fontId="9" fillId="36" borderId="98" xfId="0" applyFont="1" applyFill="1" applyBorder="1" applyAlignment="1">
      <alignment horizontal="center"/>
    </xf>
    <xf numFmtId="0" fontId="9" fillId="36" borderId="99" xfId="0" applyFont="1" applyFill="1" applyBorder="1" applyAlignment="1">
      <alignment horizontal="center"/>
    </xf>
    <xf numFmtId="0" fontId="6" fillId="0" borderId="100" xfId="0" applyFont="1" applyBorder="1" applyAlignment="1">
      <alignment horizontal="center"/>
    </xf>
    <xf numFmtId="0" fontId="8" fillId="36" borderId="94" xfId="0" applyFont="1" applyFill="1" applyBorder="1" applyAlignment="1">
      <alignment horizontal="center"/>
    </xf>
    <xf numFmtId="0" fontId="8" fillId="36" borderId="95" xfId="0" applyFont="1" applyFill="1" applyBorder="1" applyAlignment="1">
      <alignment horizontal="center"/>
    </xf>
    <xf numFmtId="0" fontId="0" fillId="36" borderId="95" xfId="0" applyFont="1" applyFill="1" applyBorder="1" applyAlignment="1">
      <alignment horizontal="center"/>
    </xf>
    <xf numFmtId="0" fontId="8" fillId="36" borderId="96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alfpt.sharepoint.com/sites/ALF/Documentos%20Partilhados/Assuntos/Leasing/Estatistica/2022/MENSAL/2022%20-%20Mapas%20trabalho%20Mob.%20e%20Imob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a Trab Mobiliario"/>
      <sheetName val="Mapa Trab Imobiliario"/>
      <sheetName val="Folha2"/>
    </sheetNames>
    <sheetDataSet>
      <sheetData sheetId="0">
        <row r="20">
          <cell r="ES20">
            <v>1135</v>
          </cell>
          <cell r="ET20">
            <v>56216.413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8"/>
  <sheetViews>
    <sheetView tabSelected="1" zoomScale="73" zoomScaleNormal="73" zoomScalePageLayoutView="0" workbookViewId="0" topLeftCell="A8">
      <selection activeCell="P34" sqref="P34"/>
    </sheetView>
  </sheetViews>
  <sheetFormatPr defaultColWidth="9.140625" defaultRowHeight="12.75"/>
  <cols>
    <col min="1" max="1" width="34.140625" style="0" customWidth="1"/>
    <col min="2" max="2" width="8.28125" style="0" customWidth="1"/>
    <col min="3" max="3" width="8.421875" style="0" customWidth="1"/>
    <col min="4" max="4" width="10.00390625" style="0" customWidth="1"/>
    <col min="5" max="5" width="9.00390625" style="0" customWidth="1"/>
    <col min="6" max="6" width="8.421875" style="0" customWidth="1"/>
    <col min="7" max="7" width="8.140625" style="0" customWidth="1"/>
    <col min="8" max="8" width="11.140625" style="0" customWidth="1"/>
    <col min="9" max="9" width="7.7109375" style="0" customWidth="1"/>
    <col min="10" max="10" width="9.00390625" style="0" customWidth="1"/>
    <col min="11" max="12" width="8.140625" style="0" customWidth="1"/>
    <col min="13" max="13" width="11.28125" style="0" customWidth="1"/>
    <col min="14" max="14" width="7.7109375" style="0" customWidth="1"/>
    <col min="15" max="15" width="8.00390625" style="0" customWidth="1"/>
    <col min="16" max="16" width="7.7109375" style="0" customWidth="1"/>
    <col min="17" max="17" width="10.7109375" style="0" customWidth="1"/>
    <col min="18" max="18" width="7.7109375" style="0" customWidth="1"/>
    <col min="19" max="19" width="9.7109375" style="0" customWidth="1"/>
    <col min="20" max="20" width="9.28125" style="0" customWidth="1"/>
    <col min="21" max="21" width="9.8515625" style="0" customWidth="1"/>
  </cols>
  <sheetData>
    <row r="2" spans="1:21" ht="31.5" customHeight="1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6.5" customHeigh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6.25" customHeight="1">
      <c r="A4" s="162" t="s">
        <v>49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</row>
    <row r="5" spans="20:21" ht="22.5" customHeight="1" thickBot="1">
      <c r="T5" s="3" t="s">
        <v>1</v>
      </c>
      <c r="U5" s="4"/>
    </row>
    <row r="6" spans="1:21" ht="18" thickTop="1">
      <c r="A6" s="5" t="s">
        <v>2</v>
      </c>
      <c r="B6" s="163" t="s">
        <v>3</v>
      </c>
      <c r="C6" s="164"/>
      <c r="D6" s="164"/>
      <c r="E6" s="164"/>
      <c r="F6" s="164"/>
      <c r="G6" s="164"/>
      <c r="H6" s="164"/>
      <c r="I6" s="164"/>
      <c r="J6" s="165"/>
      <c r="K6" s="166" t="s">
        <v>38</v>
      </c>
      <c r="L6" s="166"/>
      <c r="M6" s="166"/>
      <c r="N6" s="166"/>
      <c r="O6" s="166"/>
      <c r="P6" s="166"/>
      <c r="Q6" s="166"/>
      <c r="R6" s="166"/>
      <c r="S6" s="166"/>
      <c r="T6" s="166"/>
      <c r="U6" s="167"/>
    </row>
    <row r="7" spans="1:21" ht="21">
      <c r="A7" s="6"/>
      <c r="B7" s="168">
        <v>44866</v>
      </c>
      <c r="C7" s="169"/>
      <c r="D7" s="169"/>
      <c r="E7" s="170"/>
      <c r="F7" s="168">
        <v>44501</v>
      </c>
      <c r="G7" s="169"/>
      <c r="H7" s="169"/>
      <c r="I7" s="170"/>
      <c r="J7" s="7" t="s">
        <v>4</v>
      </c>
      <c r="K7" s="156" t="s">
        <v>48</v>
      </c>
      <c r="L7" s="157"/>
      <c r="M7" s="157"/>
      <c r="N7" s="158"/>
      <c r="O7" s="156" t="s">
        <v>46</v>
      </c>
      <c r="P7" s="157"/>
      <c r="Q7" s="157"/>
      <c r="R7" s="158"/>
      <c r="S7" s="8" t="s">
        <v>4</v>
      </c>
      <c r="T7" s="174" t="s">
        <v>5</v>
      </c>
      <c r="U7" s="175"/>
    </row>
    <row r="8" spans="1:21" ht="17.25">
      <c r="A8" s="6"/>
      <c r="B8" s="171"/>
      <c r="C8" s="172"/>
      <c r="D8" s="172"/>
      <c r="E8" s="173"/>
      <c r="F8" s="171"/>
      <c r="G8" s="172"/>
      <c r="H8" s="172"/>
      <c r="I8" s="173"/>
      <c r="J8" s="9" t="s">
        <v>6</v>
      </c>
      <c r="K8" s="159"/>
      <c r="L8" s="160"/>
      <c r="M8" s="160"/>
      <c r="N8" s="161"/>
      <c r="O8" s="159"/>
      <c r="P8" s="160"/>
      <c r="Q8" s="160"/>
      <c r="R8" s="161"/>
      <c r="S8" s="9" t="s">
        <v>7</v>
      </c>
      <c r="T8" s="176" t="s">
        <v>8</v>
      </c>
      <c r="U8" s="177"/>
    </row>
    <row r="9" spans="1:21" ht="17.25">
      <c r="A9" s="10"/>
      <c r="B9" s="11" t="s">
        <v>42</v>
      </c>
      <c r="C9" s="12" t="s">
        <v>9</v>
      </c>
      <c r="D9" s="12" t="s">
        <v>10</v>
      </c>
      <c r="E9" s="13" t="s">
        <v>11</v>
      </c>
      <c r="F9" s="11" t="s">
        <v>42</v>
      </c>
      <c r="G9" s="14" t="s">
        <v>9</v>
      </c>
      <c r="H9" s="14" t="s">
        <v>10</v>
      </c>
      <c r="I9" s="15" t="s">
        <v>11</v>
      </c>
      <c r="J9" s="16" t="s">
        <v>10</v>
      </c>
      <c r="K9" s="14" t="s">
        <v>42</v>
      </c>
      <c r="L9" s="14" t="s">
        <v>9</v>
      </c>
      <c r="M9" s="14" t="s">
        <v>10</v>
      </c>
      <c r="N9" s="15" t="s">
        <v>11</v>
      </c>
      <c r="O9" s="14" t="s">
        <v>42</v>
      </c>
      <c r="P9" s="14" t="s">
        <v>9</v>
      </c>
      <c r="Q9" s="14" t="s">
        <v>10</v>
      </c>
      <c r="R9" s="15" t="s">
        <v>11</v>
      </c>
      <c r="S9" s="17" t="s">
        <v>10</v>
      </c>
      <c r="T9" s="18" t="s">
        <v>9</v>
      </c>
      <c r="U9" s="19" t="s">
        <v>10</v>
      </c>
    </row>
    <row r="10" spans="1:21" ht="16.5" customHeight="1">
      <c r="A10" s="113" t="s">
        <v>45</v>
      </c>
      <c r="B10" s="20">
        <f>'Quadro 2'!Y17</f>
        <v>66</v>
      </c>
      <c r="C10" s="120">
        <f>'Quadro 2'!Z17</f>
        <v>57</v>
      </c>
      <c r="D10" s="21">
        <f>'Quadro 2'!AA17</f>
        <v>5829</v>
      </c>
      <c r="E10" s="22">
        <f>D10/C10</f>
        <v>102.26315789473684</v>
      </c>
      <c r="F10" s="20">
        <v>68</v>
      </c>
      <c r="G10" s="120">
        <v>70</v>
      </c>
      <c r="H10" s="124">
        <v>2715</v>
      </c>
      <c r="I10" s="22">
        <f>H10/G10</f>
        <v>38.785714285714285</v>
      </c>
      <c r="J10" s="24">
        <f>(D10-H10)/H10</f>
        <v>1.1469613259668507</v>
      </c>
      <c r="K10" s="23">
        <f>Quadro3!AB17</f>
        <v>618</v>
      </c>
      <c r="L10" s="120">
        <f>Quadro3!AC17</f>
        <v>547</v>
      </c>
      <c r="M10" s="122">
        <f>Quadro3!AD17</f>
        <v>27917.5</v>
      </c>
      <c r="N10" s="22">
        <f>M10/L10</f>
        <v>51.03747714808044</v>
      </c>
      <c r="O10" s="23">
        <v>854</v>
      </c>
      <c r="P10" s="25">
        <v>698</v>
      </c>
      <c r="Q10" s="115">
        <v>28092.5</v>
      </c>
      <c r="R10" s="29">
        <f>Q10/P10</f>
        <v>40.24713467048711</v>
      </c>
      <c r="S10" s="24">
        <f>(M10-Q10)/Q10</f>
        <v>-0.006229420663878259</v>
      </c>
      <c r="T10" s="27">
        <f aca="true" t="shared" si="0" ref="T10:T24">(L10/$L$25)</f>
        <v>0.021875624875024997</v>
      </c>
      <c r="U10" s="28">
        <f aca="true" t="shared" si="1" ref="U10:U24">(M10/$M$25)</f>
        <v>0.021035763009384253</v>
      </c>
    </row>
    <row r="11" spans="1:21" ht="16.5" customHeight="1">
      <c r="A11" s="111" t="s">
        <v>41</v>
      </c>
      <c r="B11" s="20">
        <f>'Quadro 2'!Y18</f>
        <v>0</v>
      </c>
      <c r="C11" s="120">
        <f>'Quadro 2'!Z18</f>
        <v>0</v>
      </c>
      <c r="D11" s="124">
        <f>'Quadro 2'!AA18</f>
        <v>0</v>
      </c>
      <c r="E11" s="22">
        <v>0</v>
      </c>
      <c r="F11" s="20">
        <v>0</v>
      </c>
      <c r="G11" s="120">
        <v>0</v>
      </c>
      <c r="H11" s="124">
        <v>0</v>
      </c>
      <c r="I11" s="22">
        <v>0</v>
      </c>
      <c r="J11" s="24">
        <v>0</v>
      </c>
      <c r="K11" s="20">
        <f>Quadro3!AB18</f>
        <v>0</v>
      </c>
      <c r="L11" s="120">
        <f>Quadro3!AC18</f>
        <v>0</v>
      </c>
      <c r="M11" s="26">
        <f>Quadro3!AD18</f>
        <v>0</v>
      </c>
      <c r="N11" s="22">
        <v>0</v>
      </c>
      <c r="O11" s="20">
        <v>0</v>
      </c>
      <c r="P11" s="120">
        <v>0</v>
      </c>
      <c r="Q11" s="26">
        <v>0</v>
      </c>
      <c r="R11" s="29">
        <v>0</v>
      </c>
      <c r="S11" s="24">
        <v>0</v>
      </c>
      <c r="T11" s="27">
        <f t="shared" si="0"/>
        <v>0</v>
      </c>
      <c r="U11" s="28">
        <f t="shared" si="1"/>
        <v>0</v>
      </c>
    </row>
    <row r="12" spans="1:21" ht="16.5" customHeight="1">
      <c r="A12" s="113" t="s">
        <v>32</v>
      </c>
      <c r="B12" s="20">
        <f>'Quadro 2'!Y19</f>
        <v>0</v>
      </c>
      <c r="C12" s="120">
        <f>'Quadro 2'!Z19</f>
        <v>0</v>
      </c>
      <c r="D12" s="21">
        <f>'Quadro 2'!AA19</f>
        <v>0</v>
      </c>
      <c r="E12" s="22">
        <v>0</v>
      </c>
      <c r="F12" s="20">
        <v>0</v>
      </c>
      <c r="G12" s="120">
        <v>0</v>
      </c>
      <c r="H12" s="124">
        <v>0</v>
      </c>
      <c r="I12" s="22">
        <v>0</v>
      </c>
      <c r="J12" s="24">
        <v>0</v>
      </c>
      <c r="K12" s="23">
        <f>Quadro3!AB19</f>
        <v>0</v>
      </c>
      <c r="L12" s="120">
        <f>Quadro3!AC19</f>
        <v>0</v>
      </c>
      <c r="M12" s="122">
        <f>Quadro3!AD19</f>
        <v>0</v>
      </c>
      <c r="N12" s="22">
        <v>0</v>
      </c>
      <c r="O12" s="23">
        <v>0</v>
      </c>
      <c r="P12" s="25">
        <v>0</v>
      </c>
      <c r="Q12" s="115">
        <v>0</v>
      </c>
      <c r="R12" s="29">
        <v>0</v>
      </c>
      <c r="S12" s="24">
        <v>0</v>
      </c>
      <c r="T12" s="27">
        <f t="shared" si="0"/>
        <v>0</v>
      </c>
      <c r="U12" s="28">
        <f t="shared" si="1"/>
        <v>0</v>
      </c>
    </row>
    <row r="13" spans="1:21" ht="16.5" customHeight="1">
      <c r="A13" s="113" t="s">
        <v>34</v>
      </c>
      <c r="B13" s="20">
        <f>'Quadro 2'!Y20</f>
        <v>139</v>
      </c>
      <c r="C13" s="120">
        <f>'Quadro 2'!Z20</f>
        <v>307</v>
      </c>
      <c r="D13" s="124">
        <f>'Quadro 2'!AA20</f>
        <v>10280</v>
      </c>
      <c r="E13" s="22">
        <f aca="true" t="shared" si="2" ref="E13:E25">D13/C13</f>
        <v>33.48534201954397</v>
      </c>
      <c r="F13" s="20">
        <v>0</v>
      </c>
      <c r="G13" s="120">
        <v>245</v>
      </c>
      <c r="H13" s="124">
        <v>5194.5</v>
      </c>
      <c r="I13" s="22">
        <f aca="true" t="shared" si="3" ref="I13:I20">H13/G13</f>
        <v>21.20204081632653</v>
      </c>
      <c r="J13" s="24">
        <f aca="true" t="shared" si="4" ref="J13:J25">(D13-H13)/H13</f>
        <v>0.9790162672056983</v>
      </c>
      <c r="K13" s="23">
        <f>Quadro3!AB20</f>
        <v>1171</v>
      </c>
      <c r="L13" s="120">
        <f>Quadro3!AC20</f>
        <v>2753</v>
      </c>
      <c r="M13" s="122">
        <f>Quadro3!AD20</f>
        <v>74387.4</v>
      </c>
      <c r="N13" s="22">
        <f aca="true" t="shared" si="5" ref="N13:N25">M13/L13</f>
        <v>27.020486741736285</v>
      </c>
      <c r="O13" s="23">
        <v>0</v>
      </c>
      <c r="P13" s="25">
        <v>2873</v>
      </c>
      <c r="Q13" s="115">
        <v>70296.3</v>
      </c>
      <c r="R13" s="29">
        <f aca="true" t="shared" si="6" ref="R13:R20">Q13/P13</f>
        <v>24.46790810998956</v>
      </c>
      <c r="S13" s="24">
        <f aca="true" t="shared" si="7" ref="S13:S25">(M13-Q13)/Q13</f>
        <v>0.058197942139202076</v>
      </c>
      <c r="T13" s="27">
        <f t="shared" si="0"/>
        <v>0.11009798040391922</v>
      </c>
      <c r="U13" s="28">
        <f t="shared" si="1"/>
        <v>0.05605071074717543</v>
      </c>
    </row>
    <row r="14" spans="1:21" ht="16.5" customHeight="1">
      <c r="A14" s="114" t="s">
        <v>36</v>
      </c>
      <c r="B14" s="20">
        <f>'Quadro 2'!Y21</f>
        <v>498</v>
      </c>
      <c r="C14" s="120">
        <f>'Quadro 2'!Z21</f>
        <v>527</v>
      </c>
      <c r="D14" s="124">
        <f>'Quadro 2'!AA21</f>
        <v>21352.4</v>
      </c>
      <c r="E14" s="22">
        <f t="shared" si="2"/>
        <v>40.5168880455408</v>
      </c>
      <c r="F14" s="20">
        <v>437</v>
      </c>
      <c r="G14" s="120">
        <v>432</v>
      </c>
      <c r="H14" s="124">
        <v>34406.4</v>
      </c>
      <c r="I14" s="22">
        <f t="shared" si="3"/>
        <v>79.64444444444445</v>
      </c>
      <c r="J14" s="24">
        <f t="shared" si="4"/>
        <v>-0.3794061569940476</v>
      </c>
      <c r="K14" s="23">
        <f>Quadro3!AB21</f>
        <v>4385</v>
      </c>
      <c r="L14" s="120">
        <f>Quadro3!AC21</f>
        <v>4752</v>
      </c>
      <c r="M14" s="122">
        <f>Quadro3!AD21</f>
        <v>210875.6</v>
      </c>
      <c r="N14" s="22">
        <f t="shared" si="5"/>
        <v>44.376178451178454</v>
      </c>
      <c r="O14" s="23">
        <v>5554</v>
      </c>
      <c r="P14" s="25">
        <v>6021</v>
      </c>
      <c r="Q14" s="115">
        <v>252865.5</v>
      </c>
      <c r="R14" s="29">
        <f t="shared" si="6"/>
        <v>41.997259591429994</v>
      </c>
      <c r="S14" s="24">
        <f t="shared" si="7"/>
        <v>-0.16605626311220786</v>
      </c>
      <c r="T14" s="27">
        <f t="shared" si="0"/>
        <v>0.19004199160167967</v>
      </c>
      <c r="U14" s="28">
        <f t="shared" si="1"/>
        <v>0.15889421137500528</v>
      </c>
    </row>
    <row r="15" spans="1:21" ht="16.5" customHeight="1">
      <c r="A15" s="113" t="s">
        <v>12</v>
      </c>
      <c r="B15" s="20">
        <f>'Quadro 2'!Y22</f>
        <v>137</v>
      </c>
      <c r="C15" s="120">
        <f>'Quadro 2'!Z22</f>
        <v>159</v>
      </c>
      <c r="D15" s="21">
        <f>'Quadro 2'!AA22</f>
        <v>8577</v>
      </c>
      <c r="E15" s="22">
        <f t="shared" si="2"/>
        <v>53.943396226415096</v>
      </c>
      <c r="F15" s="20">
        <v>188</v>
      </c>
      <c r="G15" s="120">
        <v>235</v>
      </c>
      <c r="H15" s="124">
        <v>7967</v>
      </c>
      <c r="I15" s="22">
        <f t="shared" si="3"/>
        <v>33.90212765957447</v>
      </c>
      <c r="J15" s="24">
        <f t="shared" si="4"/>
        <v>0.07656583406552027</v>
      </c>
      <c r="K15" s="23">
        <f>Quadro3!AB22</f>
        <v>1561</v>
      </c>
      <c r="L15" s="120">
        <f>Quadro3!AC22</f>
        <v>1834</v>
      </c>
      <c r="M15" s="122">
        <f>Quadro3!AD22</f>
        <v>65048.5</v>
      </c>
      <c r="N15" s="22">
        <f t="shared" si="5"/>
        <v>35.468102508178845</v>
      </c>
      <c r="O15" s="23">
        <v>1673</v>
      </c>
      <c r="P15" s="25">
        <v>2045</v>
      </c>
      <c r="Q15" s="115">
        <v>65978.40000000001</v>
      </c>
      <c r="R15" s="29">
        <f t="shared" si="6"/>
        <v>32.26327628361859</v>
      </c>
      <c r="S15" s="24">
        <f t="shared" si="7"/>
        <v>-0.014094006523347165</v>
      </c>
      <c r="T15" s="27">
        <f t="shared" si="0"/>
        <v>0.07334533093381324</v>
      </c>
      <c r="U15" s="28">
        <f t="shared" si="1"/>
        <v>0.0490138740974633</v>
      </c>
    </row>
    <row r="16" spans="1:21" ht="16.5" customHeight="1">
      <c r="A16" s="125" t="s">
        <v>47</v>
      </c>
      <c r="B16" s="20">
        <f>'Quadro 2'!Y23</f>
        <v>429</v>
      </c>
      <c r="C16" s="120">
        <f>'Quadro 2'!Z23</f>
        <v>405</v>
      </c>
      <c r="D16" s="21">
        <f>'Quadro 2'!AA23</f>
        <v>29439.4</v>
      </c>
      <c r="E16" s="22">
        <f t="shared" si="2"/>
        <v>72.68987654320988</v>
      </c>
      <c r="F16" s="20">
        <v>328</v>
      </c>
      <c r="G16" s="120">
        <v>357</v>
      </c>
      <c r="H16" s="124">
        <v>21326.5</v>
      </c>
      <c r="I16" s="22">
        <f t="shared" si="3"/>
        <v>59.73809523809524</v>
      </c>
      <c r="J16" s="24">
        <f t="shared" si="4"/>
        <v>0.3804140388718262</v>
      </c>
      <c r="K16" s="23">
        <f>Quadro3!AB23</f>
        <v>4287</v>
      </c>
      <c r="L16" s="120">
        <f>Quadro3!AC23</f>
        <v>3868</v>
      </c>
      <c r="M16" s="122">
        <f>Quadro3!AD23</f>
        <v>282682.39999999997</v>
      </c>
      <c r="N16" s="22">
        <f t="shared" si="5"/>
        <v>73.08231644260599</v>
      </c>
      <c r="O16" s="23">
        <v>4883</v>
      </c>
      <c r="P16" s="25">
        <v>3680</v>
      </c>
      <c r="Q16" s="115">
        <v>259475.5</v>
      </c>
      <c r="R16" s="29">
        <f t="shared" si="6"/>
        <v>70.50964673913043</v>
      </c>
      <c r="S16" s="24">
        <f t="shared" si="7"/>
        <v>0.08943773111526894</v>
      </c>
      <c r="T16" s="27">
        <f t="shared" si="0"/>
        <v>0.15468906218756248</v>
      </c>
      <c r="U16" s="28">
        <f t="shared" si="1"/>
        <v>0.2130004467922974</v>
      </c>
    </row>
    <row r="17" spans="1:21" ht="16.5" customHeight="1">
      <c r="A17" s="113" t="s">
        <v>13</v>
      </c>
      <c r="B17" s="20">
        <f>'Quadro 2'!Y24</f>
        <v>0</v>
      </c>
      <c r="C17" s="120">
        <f>'Quadro 2'!Z24</f>
        <v>2</v>
      </c>
      <c r="D17" s="124">
        <f>'Quadro 2'!AA24</f>
        <v>525</v>
      </c>
      <c r="E17" s="22">
        <f t="shared" si="2"/>
        <v>262.5</v>
      </c>
      <c r="F17" s="20">
        <v>0</v>
      </c>
      <c r="G17" s="120">
        <v>10</v>
      </c>
      <c r="H17" s="124">
        <v>1266</v>
      </c>
      <c r="I17" s="22">
        <f t="shared" si="3"/>
        <v>126.6</v>
      </c>
      <c r="J17" s="24">
        <f t="shared" si="4"/>
        <v>-0.5853080568720379</v>
      </c>
      <c r="K17" s="23">
        <f>Quadro3!AB24</f>
        <v>0</v>
      </c>
      <c r="L17" s="120">
        <f>Quadro3!AC24</f>
        <v>47</v>
      </c>
      <c r="M17" s="122">
        <f>Quadro3!AD24</f>
        <v>6092</v>
      </c>
      <c r="N17" s="22">
        <f t="shared" si="5"/>
        <v>129.61702127659575</v>
      </c>
      <c r="O17" s="23">
        <v>0</v>
      </c>
      <c r="P17" s="25">
        <v>90</v>
      </c>
      <c r="Q17" s="115">
        <v>14503</v>
      </c>
      <c r="R17" s="29">
        <f t="shared" si="6"/>
        <v>161.14444444444445</v>
      </c>
      <c r="S17" s="24">
        <f t="shared" si="7"/>
        <v>-0.5799489760739157</v>
      </c>
      <c r="T17" s="27">
        <f t="shared" si="0"/>
        <v>0.001879624075184963</v>
      </c>
      <c r="U17" s="28">
        <f t="shared" si="1"/>
        <v>0.004590306017844322</v>
      </c>
    </row>
    <row r="18" spans="1:21" ht="16.5" customHeight="1">
      <c r="A18" s="113" t="s">
        <v>40</v>
      </c>
      <c r="B18" s="20">
        <f>'Quadro 2'!Y25</f>
        <v>0</v>
      </c>
      <c r="C18" s="120">
        <f>'Quadro 2'!Z25</f>
        <v>0</v>
      </c>
      <c r="D18" s="124">
        <f>'Quadro 2'!AA25</f>
        <v>0</v>
      </c>
      <c r="E18" s="22">
        <v>0</v>
      </c>
      <c r="F18" s="20">
        <v>51</v>
      </c>
      <c r="G18" s="120">
        <v>54</v>
      </c>
      <c r="H18" s="124">
        <v>1154.9419999999998</v>
      </c>
      <c r="I18" s="22">
        <f t="shared" si="3"/>
        <v>21.38781481481481</v>
      </c>
      <c r="J18" s="24">
        <f t="shared" si="4"/>
        <v>-1</v>
      </c>
      <c r="K18" s="23">
        <f>Quadro3!AB25</f>
        <v>0</v>
      </c>
      <c r="L18" s="120">
        <f>Quadro3!AC25</f>
        <v>0</v>
      </c>
      <c r="M18" s="122">
        <f>Quadro3!AD25</f>
        <v>0</v>
      </c>
      <c r="N18" s="22">
        <v>0</v>
      </c>
      <c r="O18" s="23">
        <v>804</v>
      </c>
      <c r="P18" s="25">
        <v>862</v>
      </c>
      <c r="Q18" s="115">
        <v>16039.141</v>
      </c>
      <c r="R18" s="29">
        <f t="shared" si="6"/>
        <v>18.60689211136891</v>
      </c>
      <c r="S18" s="24">
        <f t="shared" si="7"/>
        <v>-1</v>
      </c>
      <c r="T18" s="27">
        <f t="shared" si="0"/>
        <v>0</v>
      </c>
      <c r="U18" s="28">
        <f t="shared" si="1"/>
        <v>0</v>
      </c>
    </row>
    <row r="19" spans="1:21" ht="16.5" customHeight="1">
      <c r="A19" s="113" t="s">
        <v>33</v>
      </c>
      <c r="B19" s="20">
        <f>'Quadro 2'!Y26</f>
        <v>4</v>
      </c>
      <c r="C19" s="120">
        <f>'Quadro 2'!Z26</f>
        <v>35</v>
      </c>
      <c r="D19" s="124">
        <f>'Quadro 2'!AA26</f>
        <v>3049.549</v>
      </c>
      <c r="E19" s="22">
        <f t="shared" si="2"/>
        <v>87.12997142857142</v>
      </c>
      <c r="F19" s="20">
        <v>0</v>
      </c>
      <c r="G19" s="120">
        <v>52</v>
      </c>
      <c r="H19" s="124">
        <v>4540.345</v>
      </c>
      <c r="I19" s="22">
        <f t="shared" si="3"/>
        <v>87.31432692307693</v>
      </c>
      <c r="J19" s="24">
        <f t="shared" si="4"/>
        <v>-0.32834421172840395</v>
      </c>
      <c r="K19" s="23">
        <f>Quadro3!AB26</f>
        <v>10</v>
      </c>
      <c r="L19" s="120">
        <f>Quadro3!AC26</f>
        <v>511</v>
      </c>
      <c r="M19" s="122">
        <f>Quadro3!AD26</f>
        <v>41809.921</v>
      </c>
      <c r="N19" s="22">
        <f t="shared" si="5"/>
        <v>81.81980626223093</v>
      </c>
      <c r="O19" s="23">
        <v>0</v>
      </c>
      <c r="P19" s="25">
        <v>483</v>
      </c>
      <c r="Q19" s="115">
        <v>26527.148000000005</v>
      </c>
      <c r="R19" s="29">
        <f t="shared" si="6"/>
        <v>54.9216314699793</v>
      </c>
      <c r="S19" s="24">
        <f t="shared" si="7"/>
        <v>0.5761182091644377</v>
      </c>
      <c r="T19" s="27">
        <f t="shared" si="0"/>
        <v>0.02043591281743651</v>
      </c>
      <c r="U19" s="28">
        <f t="shared" si="1"/>
        <v>0.03150366578658827</v>
      </c>
    </row>
    <row r="20" spans="1:21" ht="16.5" customHeight="1">
      <c r="A20" s="113" t="s">
        <v>43</v>
      </c>
      <c r="B20" s="20">
        <f>'Quadro 2'!Y27</f>
        <v>0</v>
      </c>
      <c r="C20" s="120">
        <f>'Quadro 2'!Z27</f>
        <v>115</v>
      </c>
      <c r="D20" s="124">
        <f>'Quadro 2'!AA27</f>
        <v>5440.272</v>
      </c>
      <c r="E20" s="22">
        <f t="shared" si="2"/>
        <v>47.30671304347826</v>
      </c>
      <c r="F20" s="20">
        <v>0</v>
      </c>
      <c r="G20" s="123">
        <v>89</v>
      </c>
      <c r="H20" s="124">
        <v>2502.367</v>
      </c>
      <c r="I20" s="22">
        <f t="shared" si="3"/>
        <v>28.116483146067416</v>
      </c>
      <c r="J20" s="24">
        <f t="shared" si="4"/>
        <v>1.1740504090726898</v>
      </c>
      <c r="K20" s="23">
        <f>Quadro3!AB27</f>
        <v>0</v>
      </c>
      <c r="L20" s="120">
        <f>Quadro3!AC27</f>
        <v>1135</v>
      </c>
      <c r="M20" s="122">
        <f>Quadro3!AD27</f>
        <v>56216.413</v>
      </c>
      <c r="N20" s="22">
        <f t="shared" si="5"/>
        <v>49.52987929515419</v>
      </c>
      <c r="O20" s="23">
        <v>0</v>
      </c>
      <c r="P20" s="103">
        <v>1008</v>
      </c>
      <c r="Q20" s="140">
        <v>42586.742999999995</v>
      </c>
      <c r="R20" s="29">
        <f t="shared" si="6"/>
        <v>42.248752976190474</v>
      </c>
      <c r="S20" s="24">
        <f t="shared" si="7"/>
        <v>0.32004490223636045</v>
      </c>
      <c r="T20" s="27">
        <f t="shared" si="0"/>
        <v>0.04539092181563687</v>
      </c>
      <c r="U20" s="28">
        <f t="shared" si="1"/>
        <v>0.042358919713644416</v>
      </c>
    </row>
    <row r="21" spans="1:21" ht="16.5" customHeight="1">
      <c r="A21" s="113" t="s">
        <v>14</v>
      </c>
      <c r="B21" s="20">
        <f>'Quadro 2'!Y28</f>
        <v>235</v>
      </c>
      <c r="C21" s="120">
        <f>'Quadro 2'!Z28</f>
        <v>260</v>
      </c>
      <c r="D21" s="26">
        <f>'Quadro 2'!AA28</f>
        <v>16312</v>
      </c>
      <c r="E21" s="22">
        <f t="shared" si="2"/>
        <v>62.738461538461536</v>
      </c>
      <c r="F21" s="20">
        <v>289</v>
      </c>
      <c r="G21" s="120">
        <v>290</v>
      </c>
      <c r="H21" s="26">
        <v>18102.5</v>
      </c>
      <c r="I21" s="22">
        <f>H21/G21</f>
        <v>62.422413793103445</v>
      </c>
      <c r="J21" s="24">
        <f t="shared" si="4"/>
        <v>-0.09890899047092944</v>
      </c>
      <c r="K21" s="23">
        <f>Quadro3!AB28</f>
        <v>3725</v>
      </c>
      <c r="L21" s="120">
        <f>Quadro3!AC28</f>
        <v>3089</v>
      </c>
      <c r="M21" s="139">
        <f>Quadro3!AD28</f>
        <v>185722.90000000002</v>
      </c>
      <c r="N21" s="22">
        <f t="shared" si="5"/>
        <v>60.12395597280674</v>
      </c>
      <c r="O21" s="23">
        <v>4055</v>
      </c>
      <c r="P21" s="25">
        <v>3251</v>
      </c>
      <c r="Q21" s="115">
        <v>199014.5</v>
      </c>
      <c r="R21" s="29">
        <f>Q21/P21</f>
        <v>61.216394955398336</v>
      </c>
      <c r="S21" s="24">
        <f t="shared" si="7"/>
        <v>-0.0667870934027419</v>
      </c>
      <c r="T21" s="27">
        <f t="shared" si="0"/>
        <v>0.12353529294141172</v>
      </c>
      <c r="U21" s="28">
        <f t="shared" si="1"/>
        <v>0.1399417179122619</v>
      </c>
    </row>
    <row r="22" spans="1:21" ht="16.5" customHeight="1">
      <c r="A22" s="113" t="s">
        <v>37</v>
      </c>
      <c r="B22" s="20">
        <f>'Quadro 2'!Y29</f>
        <v>61</v>
      </c>
      <c r="C22" s="120">
        <f>'Quadro 2'!Z29</f>
        <v>63</v>
      </c>
      <c r="D22" s="26">
        <f>'Quadro 2'!AA29</f>
        <v>3439</v>
      </c>
      <c r="E22" s="22">
        <f t="shared" si="2"/>
        <v>54.58730158730159</v>
      </c>
      <c r="F22" s="20">
        <v>54</v>
      </c>
      <c r="G22" s="120">
        <v>63</v>
      </c>
      <c r="H22" s="26">
        <v>2709</v>
      </c>
      <c r="I22" s="22">
        <f>H22/G22</f>
        <v>43</v>
      </c>
      <c r="J22" s="24">
        <f t="shared" si="4"/>
        <v>0.26947212993724623</v>
      </c>
      <c r="K22" s="23">
        <f>Quadro3!AB29</f>
        <v>635</v>
      </c>
      <c r="L22" s="120">
        <f>Quadro3!AC29</f>
        <v>699</v>
      </c>
      <c r="M22" s="139">
        <f>Quadro3!AD29</f>
        <v>41614</v>
      </c>
      <c r="N22" s="22">
        <f t="shared" si="5"/>
        <v>59.53361945636624</v>
      </c>
      <c r="O22" s="23">
        <v>761</v>
      </c>
      <c r="P22" s="25">
        <v>820</v>
      </c>
      <c r="Q22" s="115">
        <v>41507</v>
      </c>
      <c r="R22" s="29">
        <f>Q22/P22</f>
        <v>50.61829268292683</v>
      </c>
      <c r="S22" s="24">
        <f t="shared" si="7"/>
        <v>0.002577878430144313</v>
      </c>
      <c r="T22" s="27">
        <f t="shared" si="0"/>
        <v>0.027954409118176364</v>
      </c>
      <c r="U22" s="28">
        <f t="shared" si="1"/>
        <v>0.03135603982708037</v>
      </c>
    </row>
    <row r="23" spans="1:21" ht="16.5" customHeight="1">
      <c r="A23" s="113" t="s">
        <v>35</v>
      </c>
      <c r="B23" s="20">
        <f>'Quadro 2'!Y30</f>
        <v>188</v>
      </c>
      <c r="C23" s="120">
        <f>'Quadro 2'!Z30</f>
        <v>173</v>
      </c>
      <c r="D23" s="26">
        <f>'Quadro 2'!AA30</f>
        <v>21051</v>
      </c>
      <c r="E23" s="22">
        <f t="shared" si="2"/>
        <v>121.6820809248555</v>
      </c>
      <c r="F23" s="20">
        <v>97</v>
      </c>
      <c r="G23" s="120">
        <v>140</v>
      </c>
      <c r="H23" s="124">
        <v>11327.9</v>
      </c>
      <c r="I23" s="22">
        <f>H23/G23</f>
        <v>80.91357142857143</v>
      </c>
      <c r="J23" s="24">
        <f t="shared" si="4"/>
        <v>0.8583320827337813</v>
      </c>
      <c r="K23" s="23">
        <f>Quadro3!AB30</f>
        <v>2672</v>
      </c>
      <c r="L23" s="120">
        <f>Quadro3!AC30</f>
        <v>1717</v>
      </c>
      <c r="M23" s="139">
        <f>Quadro3!AD30</f>
        <v>199735.1</v>
      </c>
      <c r="N23" s="22">
        <f t="shared" si="5"/>
        <v>116.32795573675016</v>
      </c>
      <c r="O23" s="20">
        <v>1573</v>
      </c>
      <c r="P23" s="120">
        <v>1457</v>
      </c>
      <c r="Q23" s="26">
        <v>122972.5</v>
      </c>
      <c r="R23" s="29">
        <f>Q23/P23</f>
        <v>84.40116678105697</v>
      </c>
      <c r="S23" s="24">
        <f t="shared" si="7"/>
        <v>0.6242257415275774</v>
      </c>
      <c r="T23" s="27">
        <f t="shared" si="0"/>
        <v>0.06866626674665068</v>
      </c>
      <c r="U23" s="28">
        <f t="shared" si="1"/>
        <v>0.15049987385172975</v>
      </c>
    </row>
    <row r="24" spans="1:21" ht="16.5" customHeight="1" thickBot="1">
      <c r="A24" s="113" t="s">
        <v>39</v>
      </c>
      <c r="B24" s="20">
        <f>'Quadro 2'!Y31</f>
        <v>322</v>
      </c>
      <c r="C24" s="120">
        <f>'Quadro 2'!Z31</f>
        <v>366</v>
      </c>
      <c r="D24" s="26">
        <f>'Quadro 2'!AA31</f>
        <v>11998</v>
      </c>
      <c r="E24" s="116">
        <f t="shared" si="2"/>
        <v>32.78142076502732</v>
      </c>
      <c r="F24" s="20">
        <v>318</v>
      </c>
      <c r="G24" s="120">
        <v>387</v>
      </c>
      <c r="H24" s="26">
        <v>13513</v>
      </c>
      <c r="I24" s="116">
        <f>H24/G24</f>
        <v>34.917312661498705</v>
      </c>
      <c r="J24" s="117">
        <f t="shared" si="4"/>
        <v>-0.112114260341893</v>
      </c>
      <c r="K24" s="23">
        <f>Quadro3!AB31</f>
        <v>3999</v>
      </c>
      <c r="L24" s="120">
        <f>Quadro3!AC31</f>
        <v>4053</v>
      </c>
      <c r="M24" s="139">
        <f>Quadro3!AD31</f>
        <v>135042.9</v>
      </c>
      <c r="N24" s="30">
        <f t="shared" si="5"/>
        <v>33.31924500370096</v>
      </c>
      <c r="O24" s="118">
        <v>4252</v>
      </c>
      <c r="P24" s="119">
        <v>4925</v>
      </c>
      <c r="Q24" s="115">
        <v>159822.5</v>
      </c>
      <c r="R24" s="29">
        <f>Q24/P24</f>
        <v>32.451269035532995</v>
      </c>
      <c r="S24" s="31">
        <f t="shared" si="7"/>
        <v>-0.15504450249495538</v>
      </c>
      <c r="T24" s="27">
        <f t="shared" si="0"/>
        <v>0.1620875824835033</v>
      </c>
      <c r="U24" s="28">
        <f t="shared" si="1"/>
        <v>0.10175447086952545</v>
      </c>
    </row>
    <row r="25" spans="1:21" ht="34.5" customHeight="1" thickBot="1">
      <c r="A25" s="32" t="s">
        <v>15</v>
      </c>
      <c r="B25" s="33">
        <f>SUM(B10:B24)</f>
        <v>2079</v>
      </c>
      <c r="C25" s="34">
        <f>SUM(C10:C24)</f>
        <v>2469</v>
      </c>
      <c r="D25" s="34">
        <f>SUM(D10:D24)</f>
        <v>137292.62099999998</v>
      </c>
      <c r="E25" s="35">
        <f t="shared" si="2"/>
        <v>55.606569866342646</v>
      </c>
      <c r="F25" s="36">
        <f>SUM(F10:F24)</f>
        <v>1830</v>
      </c>
      <c r="G25" s="33">
        <f>SUM(G10:G24)</f>
        <v>2424</v>
      </c>
      <c r="H25" s="34">
        <f>SUM(H10:H24)</f>
        <v>126725.45399999998</v>
      </c>
      <c r="I25" s="33">
        <f>H25/G25</f>
        <v>52.27947772277227</v>
      </c>
      <c r="J25" s="155">
        <f t="shared" si="4"/>
        <v>0.08338630217099086</v>
      </c>
      <c r="K25" s="37">
        <f>SUM(K10:K24)</f>
        <v>23063</v>
      </c>
      <c r="L25" s="33">
        <f>SUM(L10:L24)</f>
        <v>25005</v>
      </c>
      <c r="M25" s="34">
        <f>SUM(M10:M24)</f>
        <v>1327144.6339999998</v>
      </c>
      <c r="N25" s="38">
        <f t="shared" si="5"/>
        <v>53.075170325934806</v>
      </c>
      <c r="O25" s="39">
        <f>SUM(O10:O24)</f>
        <v>24409</v>
      </c>
      <c r="P25" s="33">
        <f>SUM(P10:P24)</f>
        <v>28213</v>
      </c>
      <c r="Q25" s="34">
        <f>SUM(Q10:Q24)</f>
        <v>1299680.7319999998</v>
      </c>
      <c r="R25" s="40">
        <f>Q25/P25</f>
        <v>46.066732782759715</v>
      </c>
      <c r="S25" s="41">
        <f t="shared" si="7"/>
        <v>0.02113126810592742</v>
      </c>
      <c r="T25" s="42">
        <f>SUM(T10:T24)</f>
        <v>1</v>
      </c>
      <c r="U25" s="43">
        <f>SUM(U10:U24)</f>
        <v>1.0000000000000002</v>
      </c>
    </row>
    <row r="26" spans="1:21" ht="14.25" thickTop="1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6"/>
      <c r="T26" s="47"/>
      <c r="U26" s="47"/>
    </row>
    <row r="27" spans="1:5" ht="12.75">
      <c r="A27" s="101"/>
      <c r="B27" s="102"/>
      <c r="C27" s="102"/>
      <c r="D27" s="102"/>
      <c r="E27" s="102"/>
    </row>
    <row r="28" ht="12.75">
      <c r="A28" s="138"/>
    </row>
  </sheetData>
  <sheetProtection/>
  <mergeCells count="9">
    <mergeCell ref="O7:R8"/>
    <mergeCell ref="K7:N8"/>
    <mergeCell ref="A4:U4"/>
    <mergeCell ref="B6:J6"/>
    <mergeCell ref="K6:U6"/>
    <mergeCell ref="F7:I8"/>
    <mergeCell ref="B7:E8"/>
    <mergeCell ref="T7:U7"/>
    <mergeCell ref="T8:U8"/>
  </mergeCells>
  <printOptions horizontalCentered="1" verticalCentered="1"/>
  <pageMargins left="0.17" right="0.2" top="0.22" bottom="0.5118110236220472" header="0.17" footer="0.5118110236220472"/>
  <pageSetup fitToHeight="1" fitToWidth="1" orientation="landscape" paperSize="9" scale="69" r:id="rId1"/>
  <headerFooter alignWithMargins="0">
    <oddFooter>&amp;L&amp;D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38"/>
  <sheetViews>
    <sheetView zoomScale="59" zoomScaleNormal="59" zoomScalePageLayoutView="0" workbookViewId="0" topLeftCell="A14">
      <selection activeCell="V17" sqref="V17:W31"/>
    </sheetView>
  </sheetViews>
  <sheetFormatPr defaultColWidth="9.140625" defaultRowHeight="12.75"/>
  <cols>
    <col min="1" max="1" width="33.421875" style="0" customWidth="1"/>
    <col min="2" max="2" width="8.140625" style="0" customWidth="1"/>
    <col min="3" max="3" width="8.28125" style="0" customWidth="1"/>
    <col min="4" max="4" width="12.00390625" style="0" customWidth="1"/>
    <col min="5" max="5" width="8.57421875" style="0" customWidth="1"/>
    <col min="6" max="6" width="7.7109375" style="0" customWidth="1"/>
    <col min="7" max="7" width="9.00390625" style="0" customWidth="1"/>
    <col min="8" max="8" width="11.8515625" style="0" customWidth="1"/>
    <col min="9" max="9" width="8.7109375" style="0" customWidth="1"/>
    <col min="10" max="10" width="8.28125" style="0" customWidth="1"/>
    <col min="11" max="11" width="9.00390625" style="0" customWidth="1"/>
    <col min="12" max="12" width="12.00390625" style="0" customWidth="1"/>
    <col min="13" max="14" width="8.7109375" style="0" customWidth="1"/>
    <col min="15" max="15" width="7.8515625" style="0" customWidth="1"/>
    <col min="16" max="16" width="11.140625" style="0" customWidth="1"/>
    <col min="17" max="18" width="8.57421875" style="0" customWidth="1"/>
    <col min="19" max="19" width="9.28125" style="0" customWidth="1"/>
    <col min="20" max="20" width="11.8515625" style="0" customWidth="1"/>
    <col min="21" max="21" width="8.57421875" style="0" customWidth="1"/>
    <col min="22" max="22" width="7.57421875" style="0" customWidth="1"/>
    <col min="23" max="23" width="10.28125" style="0" customWidth="1"/>
    <col min="24" max="24" width="8.421875" style="0" customWidth="1"/>
    <col min="25" max="25" width="8.00390625" style="0" customWidth="1"/>
    <col min="26" max="26" width="8.140625" style="0" customWidth="1"/>
    <col min="27" max="27" width="11.8515625" style="0" customWidth="1"/>
  </cols>
  <sheetData>
    <row r="3" spans="1:27" ht="27.75" customHeight="1">
      <c r="A3" s="184" t="s">
        <v>16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</row>
    <row r="7" spans="1:27" ht="21">
      <c r="A7" s="194" t="s">
        <v>51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</row>
    <row r="8" spans="1:27" ht="2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</row>
    <row r="9" spans="1:27" ht="2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</row>
    <row r="11" spans="25:27" ht="15.75" thickBot="1">
      <c r="Y11" s="213" t="s">
        <v>1</v>
      </c>
      <c r="Z11" s="213"/>
      <c r="AA11" s="213"/>
    </row>
    <row r="12" spans="1:27" ht="34.5" customHeight="1" thickBot="1" thickTop="1">
      <c r="A12" s="49"/>
      <c r="B12" s="210" t="s">
        <v>50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2"/>
    </row>
    <row r="13" spans="1:27" ht="30" customHeight="1" thickBot="1">
      <c r="A13" s="50"/>
      <c r="B13" s="214" t="s">
        <v>17</v>
      </c>
      <c r="C13" s="215"/>
      <c r="D13" s="215"/>
      <c r="E13" s="215"/>
      <c r="F13" s="215"/>
      <c r="G13" s="216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7"/>
      <c r="V13" s="185" t="s">
        <v>18</v>
      </c>
      <c r="W13" s="186"/>
      <c r="X13" s="187"/>
      <c r="Y13" s="198" t="s">
        <v>19</v>
      </c>
      <c r="Z13" s="199"/>
      <c r="AA13" s="200"/>
    </row>
    <row r="14" spans="1:27" ht="27.75" customHeight="1" thickBot="1">
      <c r="A14" s="50" t="s">
        <v>2</v>
      </c>
      <c r="B14" s="207" t="s">
        <v>20</v>
      </c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9"/>
      <c r="N14" s="201" t="s">
        <v>21</v>
      </c>
      <c r="O14" s="202"/>
      <c r="P14" s="202"/>
      <c r="Q14" s="203"/>
      <c r="R14" s="128"/>
      <c r="S14" s="126" t="s">
        <v>31</v>
      </c>
      <c r="T14" s="126"/>
      <c r="U14" s="127"/>
      <c r="V14" s="188"/>
      <c r="W14" s="189"/>
      <c r="X14" s="190"/>
      <c r="Y14" s="195" t="s">
        <v>22</v>
      </c>
      <c r="Z14" s="196"/>
      <c r="AA14" s="197"/>
    </row>
    <row r="15" spans="1:27" ht="23.25" customHeight="1">
      <c r="A15" s="51"/>
      <c r="B15" s="178" t="s">
        <v>23</v>
      </c>
      <c r="C15" s="179"/>
      <c r="D15" s="179"/>
      <c r="E15" s="180"/>
      <c r="F15" s="178" t="s">
        <v>24</v>
      </c>
      <c r="G15" s="179"/>
      <c r="H15" s="179"/>
      <c r="I15" s="180"/>
      <c r="J15" s="181" t="s">
        <v>25</v>
      </c>
      <c r="K15" s="182"/>
      <c r="L15" s="182"/>
      <c r="M15" s="183"/>
      <c r="N15" s="204"/>
      <c r="O15" s="205"/>
      <c r="P15" s="205"/>
      <c r="Q15" s="206"/>
      <c r="R15" s="137"/>
      <c r="S15" s="52"/>
      <c r="T15" s="52"/>
      <c r="U15" s="52"/>
      <c r="V15" s="191"/>
      <c r="W15" s="192"/>
      <c r="X15" s="193"/>
      <c r="Y15" s="52"/>
      <c r="Z15" s="52"/>
      <c r="AA15" s="53"/>
    </row>
    <row r="16" spans="1:27" ht="18" thickBot="1">
      <c r="A16" s="54"/>
      <c r="B16" s="148" t="s">
        <v>26</v>
      </c>
      <c r="C16" s="56" t="s">
        <v>27</v>
      </c>
      <c r="D16" s="57" t="s">
        <v>10</v>
      </c>
      <c r="E16" s="58" t="s">
        <v>28</v>
      </c>
      <c r="F16" s="148" t="s">
        <v>26</v>
      </c>
      <c r="G16" s="56" t="s">
        <v>27</v>
      </c>
      <c r="H16" s="59" t="s">
        <v>10</v>
      </c>
      <c r="I16" s="149" t="s">
        <v>28</v>
      </c>
      <c r="J16" s="55" t="s">
        <v>26</v>
      </c>
      <c r="K16" s="61" t="s">
        <v>27</v>
      </c>
      <c r="L16" s="62" t="s">
        <v>10</v>
      </c>
      <c r="M16" s="60" t="s">
        <v>29</v>
      </c>
      <c r="N16" s="134" t="s">
        <v>26</v>
      </c>
      <c r="O16" s="129" t="s">
        <v>27</v>
      </c>
      <c r="P16" s="62" t="s">
        <v>10</v>
      </c>
      <c r="Q16" s="63" t="s">
        <v>29</v>
      </c>
      <c r="R16" s="134" t="s">
        <v>26</v>
      </c>
      <c r="S16" s="61" t="s">
        <v>27</v>
      </c>
      <c r="T16" s="62" t="s">
        <v>10</v>
      </c>
      <c r="U16" s="63" t="s">
        <v>30</v>
      </c>
      <c r="V16" s="55" t="s">
        <v>27</v>
      </c>
      <c r="W16" s="64" t="s">
        <v>10</v>
      </c>
      <c r="X16" s="65" t="s">
        <v>30</v>
      </c>
      <c r="Y16" s="55" t="s">
        <v>26</v>
      </c>
      <c r="Z16" s="61" t="s">
        <v>27</v>
      </c>
      <c r="AA16" s="66" t="s">
        <v>10</v>
      </c>
    </row>
    <row r="17" spans="1:27" ht="21.75" customHeight="1">
      <c r="A17" s="111" t="s">
        <v>45</v>
      </c>
      <c r="B17" s="150">
        <v>54</v>
      </c>
      <c r="C17" s="151">
        <v>34</v>
      </c>
      <c r="D17" s="152">
        <v>1409</v>
      </c>
      <c r="E17" s="153">
        <f aca="true" t="shared" si="0" ref="E17:E23">D17/L17</f>
        <v>0.8773349937733499</v>
      </c>
      <c r="F17" s="154">
        <v>3</v>
      </c>
      <c r="G17" s="151">
        <v>3</v>
      </c>
      <c r="H17" s="152">
        <v>197</v>
      </c>
      <c r="I17" s="153">
        <f aca="true" t="shared" si="1" ref="I17:I23">H17/L17</f>
        <v>0.12266500622665007</v>
      </c>
      <c r="J17" s="82">
        <f aca="true" t="shared" si="2" ref="J17:J31">B17+F17</f>
        <v>57</v>
      </c>
      <c r="K17" s="83">
        <f aca="true" t="shared" si="3" ref="K17:K31">C17+G17</f>
        <v>37</v>
      </c>
      <c r="L17" s="84">
        <f aca="true" t="shared" si="4" ref="L17:L31">D17+H17</f>
        <v>1606</v>
      </c>
      <c r="M17" s="85">
        <f aca="true" t="shared" si="5" ref="M17:M23">L17/T17</f>
        <v>0.6747899159663866</v>
      </c>
      <c r="N17" s="81">
        <v>9</v>
      </c>
      <c r="O17" s="131">
        <v>6</v>
      </c>
      <c r="P17" s="78">
        <v>774</v>
      </c>
      <c r="Q17" s="80">
        <f aca="true" t="shared" si="6" ref="Q17:Q23">P17/T17</f>
        <v>0.32521008403361346</v>
      </c>
      <c r="R17" s="136">
        <f aca="true" t="shared" si="7" ref="R17:R31">J17+N17</f>
        <v>66</v>
      </c>
      <c r="S17" s="83">
        <f aca="true" t="shared" si="8" ref="S17:S31">K17+O17</f>
        <v>43</v>
      </c>
      <c r="T17" s="86">
        <f aca="true" t="shared" si="9" ref="T17:T31">L17+P17</f>
        <v>2380</v>
      </c>
      <c r="U17" s="85">
        <f aca="true" t="shared" si="10" ref="U17:U32">T17/AA17</f>
        <v>0.40830331103105166</v>
      </c>
      <c r="V17" s="78">
        <v>14</v>
      </c>
      <c r="W17" s="87">
        <v>3449</v>
      </c>
      <c r="X17" s="80">
        <f aca="true" t="shared" si="11" ref="X17:X32">W17/AA17</f>
        <v>0.5916966889689483</v>
      </c>
      <c r="Y17" s="86">
        <f>R17</f>
        <v>66</v>
      </c>
      <c r="Z17" s="83">
        <f>S17+V17</f>
        <v>57</v>
      </c>
      <c r="AA17" s="88">
        <f>T17+W17</f>
        <v>5829</v>
      </c>
    </row>
    <row r="18" spans="1:27" ht="21.75" customHeight="1">
      <c r="A18" s="111" t="s">
        <v>41</v>
      </c>
      <c r="B18" s="77">
        <v>0</v>
      </c>
      <c r="C18" s="103">
        <v>0</v>
      </c>
      <c r="D18" s="104">
        <v>0</v>
      </c>
      <c r="E18" s="80">
        <v>0</v>
      </c>
      <c r="F18" s="77">
        <v>0</v>
      </c>
      <c r="G18" s="103">
        <v>0</v>
      </c>
      <c r="H18" s="104">
        <v>0</v>
      </c>
      <c r="I18" s="80">
        <v>0</v>
      </c>
      <c r="J18" s="106">
        <f t="shared" si="2"/>
        <v>0</v>
      </c>
      <c r="K18" s="26">
        <f t="shared" si="3"/>
        <v>0</v>
      </c>
      <c r="L18" s="107">
        <f t="shared" si="4"/>
        <v>0</v>
      </c>
      <c r="M18" s="85">
        <v>0</v>
      </c>
      <c r="N18" s="81">
        <v>0</v>
      </c>
      <c r="O18" s="132">
        <v>0</v>
      </c>
      <c r="P18" s="103">
        <v>0</v>
      </c>
      <c r="Q18" s="80">
        <v>0</v>
      </c>
      <c r="R18" s="136">
        <f t="shared" si="7"/>
        <v>0</v>
      </c>
      <c r="S18" s="26">
        <f t="shared" si="8"/>
        <v>0</v>
      </c>
      <c r="T18" s="108">
        <f t="shared" si="9"/>
        <v>0</v>
      </c>
      <c r="U18" s="85">
        <v>0</v>
      </c>
      <c r="V18" s="103">
        <v>0</v>
      </c>
      <c r="W18" s="109">
        <v>0</v>
      </c>
      <c r="X18" s="105">
        <v>0</v>
      </c>
      <c r="Y18" s="108">
        <f aca="true" t="shared" si="12" ref="Y18:Y31">R18</f>
        <v>0</v>
      </c>
      <c r="Z18" s="26">
        <f aca="true" t="shared" si="13" ref="Z18:Z31">S18+V18</f>
        <v>0</v>
      </c>
      <c r="AA18" s="110">
        <f aca="true" t="shared" si="14" ref="AA18:AA31">T18+W18</f>
        <v>0</v>
      </c>
    </row>
    <row r="19" spans="1:27" ht="21.75" customHeight="1">
      <c r="A19" s="76" t="s">
        <v>32</v>
      </c>
      <c r="B19" s="77">
        <v>0</v>
      </c>
      <c r="C19" s="78">
        <v>0</v>
      </c>
      <c r="D19" s="79">
        <v>0</v>
      </c>
      <c r="E19" s="121">
        <v>0</v>
      </c>
      <c r="F19" s="81">
        <v>0</v>
      </c>
      <c r="G19" s="78">
        <v>0</v>
      </c>
      <c r="H19" s="79">
        <v>0</v>
      </c>
      <c r="I19" s="80">
        <v>0</v>
      </c>
      <c r="J19" s="82">
        <f t="shared" si="2"/>
        <v>0</v>
      </c>
      <c r="K19" s="83">
        <f t="shared" si="3"/>
        <v>0</v>
      </c>
      <c r="L19" s="84">
        <f t="shared" si="4"/>
        <v>0</v>
      </c>
      <c r="M19" s="85">
        <v>0</v>
      </c>
      <c r="N19" s="81">
        <v>0</v>
      </c>
      <c r="O19" s="131">
        <v>0</v>
      </c>
      <c r="P19" s="78">
        <v>0</v>
      </c>
      <c r="Q19" s="80">
        <v>0</v>
      </c>
      <c r="R19" s="136">
        <f t="shared" si="7"/>
        <v>0</v>
      </c>
      <c r="S19" s="83">
        <f t="shared" si="8"/>
        <v>0</v>
      </c>
      <c r="T19" s="86">
        <f t="shared" si="9"/>
        <v>0</v>
      </c>
      <c r="U19" s="85">
        <v>0</v>
      </c>
      <c r="V19" s="78">
        <v>0</v>
      </c>
      <c r="W19" s="87">
        <v>0</v>
      </c>
      <c r="X19" s="105">
        <v>0</v>
      </c>
      <c r="Y19" s="86">
        <f t="shared" si="12"/>
        <v>0</v>
      </c>
      <c r="Z19" s="83">
        <f t="shared" si="13"/>
        <v>0</v>
      </c>
      <c r="AA19" s="88">
        <f t="shared" si="14"/>
        <v>0</v>
      </c>
    </row>
    <row r="20" spans="1:27" ht="21.75" customHeight="1">
      <c r="A20" s="76" t="s">
        <v>34</v>
      </c>
      <c r="B20" s="77">
        <v>0</v>
      </c>
      <c r="C20" s="78">
        <v>0</v>
      </c>
      <c r="D20" s="79">
        <v>0</v>
      </c>
      <c r="E20" s="80">
        <v>0</v>
      </c>
      <c r="F20" s="81">
        <v>0</v>
      </c>
      <c r="G20" s="78">
        <v>0</v>
      </c>
      <c r="H20" s="79">
        <v>0</v>
      </c>
      <c r="I20" s="80">
        <v>0</v>
      </c>
      <c r="J20" s="82">
        <f t="shared" si="2"/>
        <v>0</v>
      </c>
      <c r="K20" s="83">
        <f t="shared" si="3"/>
        <v>0</v>
      </c>
      <c r="L20" s="84">
        <f t="shared" si="4"/>
        <v>0</v>
      </c>
      <c r="M20" s="85">
        <v>0</v>
      </c>
      <c r="N20" s="81">
        <v>139</v>
      </c>
      <c r="O20" s="131">
        <v>100</v>
      </c>
      <c r="P20" s="78">
        <v>5156</v>
      </c>
      <c r="Q20" s="80">
        <v>0</v>
      </c>
      <c r="R20" s="136">
        <f t="shared" si="7"/>
        <v>139</v>
      </c>
      <c r="S20" s="83">
        <f t="shared" si="8"/>
        <v>100</v>
      </c>
      <c r="T20" s="86">
        <f t="shared" si="9"/>
        <v>5156</v>
      </c>
      <c r="U20" s="85">
        <f t="shared" si="10"/>
        <v>0.501556420233463</v>
      </c>
      <c r="V20" s="78">
        <v>207</v>
      </c>
      <c r="W20" s="87">
        <v>5124</v>
      </c>
      <c r="X20" s="105">
        <f t="shared" si="11"/>
        <v>0.49844357976653697</v>
      </c>
      <c r="Y20" s="86">
        <f t="shared" si="12"/>
        <v>139</v>
      </c>
      <c r="Z20" s="83">
        <f t="shared" si="13"/>
        <v>307</v>
      </c>
      <c r="AA20" s="88">
        <f t="shared" si="14"/>
        <v>10280</v>
      </c>
    </row>
    <row r="21" spans="1:27" ht="21.75" customHeight="1">
      <c r="A21" s="76" t="s">
        <v>36</v>
      </c>
      <c r="B21" s="77">
        <v>443</v>
      </c>
      <c r="C21" s="78">
        <v>443</v>
      </c>
      <c r="D21" s="79">
        <v>10710.6</v>
      </c>
      <c r="E21" s="80">
        <f t="shared" si="0"/>
        <v>0.9721354923032239</v>
      </c>
      <c r="F21" s="81">
        <v>6</v>
      </c>
      <c r="G21" s="78">
        <v>6</v>
      </c>
      <c r="H21" s="79">
        <v>307</v>
      </c>
      <c r="I21" s="80">
        <f t="shared" si="1"/>
        <v>0.027864507696776068</v>
      </c>
      <c r="J21" s="82">
        <f t="shared" si="2"/>
        <v>449</v>
      </c>
      <c r="K21" s="83">
        <f t="shared" si="3"/>
        <v>449</v>
      </c>
      <c r="L21" s="84">
        <f t="shared" si="4"/>
        <v>11017.6</v>
      </c>
      <c r="M21" s="85">
        <f t="shared" si="5"/>
        <v>0.7252428973906633</v>
      </c>
      <c r="N21" s="81">
        <v>49</v>
      </c>
      <c r="O21" s="131">
        <v>34</v>
      </c>
      <c r="P21" s="78">
        <v>4174</v>
      </c>
      <c r="Q21" s="80">
        <f t="shared" si="6"/>
        <v>0.2747571026093367</v>
      </c>
      <c r="R21" s="136">
        <f t="shared" si="7"/>
        <v>498</v>
      </c>
      <c r="S21" s="83">
        <f t="shared" si="8"/>
        <v>483</v>
      </c>
      <c r="T21" s="86">
        <f t="shared" si="9"/>
        <v>15191.6</v>
      </c>
      <c r="U21" s="85">
        <f t="shared" si="10"/>
        <v>0.711470373353815</v>
      </c>
      <c r="V21" s="78">
        <v>44</v>
      </c>
      <c r="W21" s="87">
        <v>6160.8</v>
      </c>
      <c r="X21" s="105">
        <f t="shared" si="11"/>
        <v>0.288529626646185</v>
      </c>
      <c r="Y21" s="86">
        <f t="shared" si="12"/>
        <v>498</v>
      </c>
      <c r="Z21" s="83">
        <f t="shared" si="13"/>
        <v>527</v>
      </c>
      <c r="AA21" s="88">
        <f t="shared" si="14"/>
        <v>21352.4</v>
      </c>
    </row>
    <row r="22" spans="1:27" ht="21.75" customHeight="1">
      <c r="A22" s="76" t="s">
        <v>12</v>
      </c>
      <c r="B22" s="77">
        <v>98</v>
      </c>
      <c r="C22" s="78">
        <v>98</v>
      </c>
      <c r="D22" s="79">
        <v>2932.5</v>
      </c>
      <c r="E22" s="80">
        <f t="shared" si="0"/>
        <v>0.8631346578366446</v>
      </c>
      <c r="F22" s="81">
        <v>17</v>
      </c>
      <c r="G22" s="78">
        <v>17</v>
      </c>
      <c r="H22" s="79">
        <v>465</v>
      </c>
      <c r="I22" s="80">
        <f t="shared" si="1"/>
        <v>0.1368653421633554</v>
      </c>
      <c r="J22" s="82">
        <f t="shared" si="2"/>
        <v>115</v>
      </c>
      <c r="K22" s="83">
        <f t="shared" si="3"/>
        <v>115</v>
      </c>
      <c r="L22" s="84">
        <f t="shared" si="4"/>
        <v>3397.5</v>
      </c>
      <c r="M22" s="85">
        <f t="shared" si="5"/>
        <v>0.4780161800914527</v>
      </c>
      <c r="N22" s="81">
        <v>22</v>
      </c>
      <c r="O22" s="131">
        <v>22</v>
      </c>
      <c r="P22" s="78">
        <v>3710</v>
      </c>
      <c r="Q22" s="80">
        <f t="shared" si="6"/>
        <v>0.5219838199085474</v>
      </c>
      <c r="R22" s="136">
        <f t="shared" si="7"/>
        <v>137</v>
      </c>
      <c r="S22" s="83">
        <f t="shared" si="8"/>
        <v>137</v>
      </c>
      <c r="T22" s="86">
        <f t="shared" si="9"/>
        <v>7107.5</v>
      </c>
      <c r="U22" s="85">
        <f t="shared" si="10"/>
        <v>0.8286696980296141</v>
      </c>
      <c r="V22" s="78">
        <v>22</v>
      </c>
      <c r="W22" s="87">
        <v>1469.5</v>
      </c>
      <c r="X22" s="105">
        <f t="shared" si="11"/>
        <v>0.17133030197038593</v>
      </c>
      <c r="Y22" s="86">
        <f t="shared" si="12"/>
        <v>137</v>
      </c>
      <c r="Z22" s="83">
        <f t="shared" si="13"/>
        <v>159</v>
      </c>
      <c r="AA22" s="88">
        <f t="shared" si="14"/>
        <v>8577</v>
      </c>
    </row>
    <row r="23" spans="1:27" ht="21.75" customHeight="1">
      <c r="A23" s="76" t="s">
        <v>47</v>
      </c>
      <c r="B23" s="77">
        <v>375</v>
      </c>
      <c r="C23" s="78">
        <v>259</v>
      </c>
      <c r="D23" s="79">
        <v>13158.3</v>
      </c>
      <c r="E23" s="80">
        <f t="shared" si="0"/>
        <v>0.9674082460886955</v>
      </c>
      <c r="F23" s="81">
        <v>12</v>
      </c>
      <c r="G23" s="78">
        <v>12</v>
      </c>
      <c r="H23" s="79">
        <v>443.3</v>
      </c>
      <c r="I23" s="80">
        <f t="shared" si="1"/>
        <v>0.032591753911304554</v>
      </c>
      <c r="J23" s="82">
        <f t="shared" si="2"/>
        <v>387</v>
      </c>
      <c r="K23" s="83">
        <f t="shared" si="3"/>
        <v>271</v>
      </c>
      <c r="L23" s="84">
        <f t="shared" si="4"/>
        <v>13601.599999999999</v>
      </c>
      <c r="M23" s="85">
        <f t="shared" si="5"/>
        <v>0.6985209531635168</v>
      </c>
      <c r="N23" s="81">
        <v>42</v>
      </c>
      <c r="O23" s="131">
        <v>42</v>
      </c>
      <c r="P23" s="78">
        <v>5870.4</v>
      </c>
      <c r="Q23" s="80">
        <f t="shared" si="6"/>
        <v>0.30147904683648313</v>
      </c>
      <c r="R23" s="136">
        <f t="shared" si="7"/>
        <v>429</v>
      </c>
      <c r="S23" s="83">
        <f t="shared" si="8"/>
        <v>313</v>
      </c>
      <c r="T23" s="86">
        <f t="shared" si="9"/>
        <v>19472</v>
      </c>
      <c r="U23" s="85">
        <f t="shared" si="10"/>
        <v>0.6614265236383894</v>
      </c>
      <c r="V23" s="78">
        <v>92</v>
      </c>
      <c r="W23" s="87">
        <v>9967.4</v>
      </c>
      <c r="X23" s="105">
        <f t="shared" si="11"/>
        <v>0.3385734763616106</v>
      </c>
      <c r="Y23" s="86">
        <f t="shared" si="12"/>
        <v>429</v>
      </c>
      <c r="Z23" s="83">
        <f t="shared" si="13"/>
        <v>405</v>
      </c>
      <c r="AA23" s="88">
        <f t="shared" si="14"/>
        <v>29439.4</v>
      </c>
    </row>
    <row r="24" spans="1:27" ht="21.75" customHeight="1">
      <c r="A24" s="76" t="s">
        <v>13</v>
      </c>
      <c r="B24" s="77">
        <v>0</v>
      </c>
      <c r="C24" s="78">
        <v>0</v>
      </c>
      <c r="D24" s="79">
        <v>0</v>
      </c>
      <c r="E24" s="80">
        <v>0</v>
      </c>
      <c r="F24" s="81">
        <v>0</v>
      </c>
      <c r="G24" s="78">
        <v>0</v>
      </c>
      <c r="H24" s="79">
        <v>0</v>
      </c>
      <c r="I24" s="80">
        <v>0</v>
      </c>
      <c r="J24" s="82">
        <f t="shared" si="2"/>
        <v>0</v>
      </c>
      <c r="K24" s="83">
        <f t="shared" si="3"/>
        <v>0</v>
      </c>
      <c r="L24" s="84">
        <f t="shared" si="4"/>
        <v>0</v>
      </c>
      <c r="M24" s="85">
        <v>0</v>
      </c>
      <c r="N24" s="81">
        <v>0</v>
      </c>
      <c r="O24" s="131">
        <v>0</v>
      </c>
      <c r="P24" s="78">
        <v>0</v>
      </c>
      <c r="Q24" s="80">
        <v>0</v>
      </c>
      <c r="R24" s="136">
        <f t="shared" si="7"/>
        <v>0</v>
      </c>
      <c r="S24" s="83">
        <f t="shared" si="8"/>
        <v>0</v>
      </c>
      <c r="T24" s="86">
        <f t="shared" si="9"/>
        <v>0</v>
      </c>
      <c r="U24" s="85">
        <f t="shared" si="10"/>
        <v>0</v>
      </c>
      <c r="V24" s="78">
        <v>2</v>
      </c>
      <c r="W24" s="87">
        <v>525</v>
      </c>
      <c r="X24" s="105">
        <f t="shared" si="11"/>
        <v>1</v>
      </c>
      <c r="Y24" s="86">
        <f t="shared" si="12"/>
        <v>0</v>
      </c>
      <c r="Z24" s="83">
        <f t="shared" si="13"/>
        <v>2</v>
      </c>
      <c r="AA24" s="88">
        <f t="shared" si="14"/>
        <v>525</v>
      </c>
    </row>
    <row r="25" spans="1:27" ht="21.75" customHeight="1">
      <c r="A25" s="76" t="s">
        <v>40</v>
      </c>
      <c r="B25" s="77">
        <v>0</v>
      </c>
      <c r="C25" s="103">
        <v>0</v>
      </c>
      <c r="D25" s="104">
        <v>0</v>
      </c>
      <c r="E25" s="80">
        <v>0</v>
      </c>
      <c r="F25" s="81">
        <v>0</v>
      </c>
      <c r="G25" s="78">
        <v>0</v>
      </c>
      <c r="H25" s="79">
        <v>0</v>
      </c>
      <c r="I25" s="80">
        <v>0</v>
      </c>
      <c r="J25" s="82">
        <f t="shared" si="2"/>
        <v>0</v>
      </c>
      <c r="K25" s="83">
        <f t="shared" si="3"/>
        <v>0</v>
      </c>
      <c r="L25" s="84">
        <f t="shared" si="4"/>
        <v>0</v>
      </c>
      <c r="M25" s="85">
        <v>0</v>
      </c>
      <c r="N25" s="81">
        <v>0</v>
      </c>
      <c r="O25" s="131">
        <v>0</v>
      </c>
      <c r="P25" s="78">
        <v>0</v>
      </c>
      <c r="Q25" s="80">
        <v>0</v>
      </c>
      <c r="R25" s="136">
        <f t="shared" si="7"/>
        <v>0</v>
      </c>
      <c r="S25" s="83">
        <f t="shared" si="8"/>
        <v>0</v>
      </c>
      <c r="T25" s="86">
        <f t="shared" si="9"/>
        <v>0</v>
      </c>
      <c r="U25" s="85">
        <v>0</v>
      </c>
      <c r="V25" s="78">
        <v>0</v>
      </c>
      <c r="W25" s="87">
        <v>0</v>
      </c>
      <c r="X25" s="105">
        <v>0</v>
      </c>
      <c r="Y25" s="86">
        <f t="shared" si="12"/>
        <v>0</v>
      </c>
      <c r="Z25" s="83">
        <f t="shared" si="13"/>
        <v>0</v>
      </c>
      <c r="AA25" s="88">
        <f t="shared" si="14"/>
        <v>0</v>
      </c>
    </row>
    <row r="26" spans="1:27" ht="21.75" customHeight="1">
      <c r="A26" s="76" t="s">
        <v>33</v>
      </c>
      <c r="B26" s="77">
        <v>0</v>
      </c>
      <c r="C26" s="103">
        <v>0</v>
      </c>
      <c r="D26" s="104">
        <v>0</v>
      </c>
      <c r="E26" s="80">
        <v>0</v>
      </c>
      <c r="F26" s="81">
        <v>0</v>
      </c>
      <c r="G26" s="78">
        <v>0</v>
      </c>
      <c r="H26" s="79">
        <v>0</v>
      </c>
      <c r="I26" s="80">
        <v>0</v>
      </c>
      <c r="J26" s="82">
        <f t="shared" si="2"/>
        <v>0</v>
      </c>
      <c r="K26" s="83">
        <f t="shared" si="3"/>
        <v>0</v>
      </c>
      <c r="L26" s="84">
        <f t="shared" si="4"/>
        <v>0</v>
      </c>
      <c r="M26" s="85">
        <v>0</v>
      </c>
      <c r="N26" s="81">
        <v>4</v>
      </c>
      <c r="O26" s="131">
        <v>4</v>
      </c>
      <c r="P26" s="78">
        <v>785.015</v>
      </c>
      <c r="Q26" s="80">
        <v>0</v>
      </c>
      <c r="R26" s="136">
        <f t="shared" si="7"/>
        <v>4</v>
      </c>
      <c r="S26" s="83">
        <f t="shared" si="8"/>
        <v>4</v>
      </c>
      <c r="T26" s="86">
        <f t="shared" si="9"/>
        <v>785.015</v>
      </c>
      <c r="U26" s="85">
        <f t="shared" si="10"/>
        <v>0.25742003161779003</v>
      </c>
      <c r="V26" s="78">
        <v>31</v>
      </c>
      <c r="W26" s="87">
        <v>2264.534</v>
      </c>
      <c r="X26" s="80">
        <f t="shared" si="11"/>
        <v>0.74257996838221</v>
      </c>
      <c r="Y26" s="86">
        <f t="shared" si="12"/>
        <v>4</v>
      </c>
      <c r="Z26" s="83">
        <f t="shared" si="13"/>
        <v>35</v>
      </c>
      <c r="AA26" s="88">
        <f t="shared" si="14"/>
        <v>3049.549</v>
      </c>
    </row>
    <row r="27" spans="1:27" ht="21.75" customHeight="1">
      <c r="A27" s="76" t="s">
        <v>43</v>
      </c>
      <c r="B27" s="77">
        <v>0</v>
      </c>
      <c r="C27" s="78">
        <v>0</v>
      </c>
      <c r="D27" s="79">
        <v>0</v>
      </c>
      <c r="E27" s="80">
        <v>0</v>
      </c>
      <c r="F27" s="81">
        <v>0</v>
      </c>
      <c r="G27" s="78">
        <v>0</v>
      </c>
      <c r="H27" s="79">
        <v>0</v>
      </c>
      <c r="I27" s="80">
        <v>0</v>
      </c>
      <c r="J27" s="82">
        <f t="shared" si="2"/>
        <v>0</v>
      </c>
      <c r="K27" s="83">
        <f t="shared" si="3"/>
        <v>0</v>
      </c>
      <c r="L27" s="84">
        <f t="shared" si="4"/>
        <v>0</v>
      </c>
      <c r="M27" s="85">
        <v>0</v>
      </c>
      <c r="N27" s="81">
        <v>0</v>
      </c>
      <c r="O27" s="131">
        <v>0</v>
      </c>
      <c r="P27" s="78">
        <v>0</v>
      </c>
      <c r="Q27" s="80">
        <v>0</v>
      </c>
      <c r="R27" s="136">
        <f t="shared" si="7"/>
        <v>0</v>
      </c>
      <c r="S27" s="83">
        <f t="shared" si="8"/>
        <v>0</v>
      </c>
      <c r="T27" s="86">
        <f t="shared" si="9"/>
        <v>0</v>
      </c>
      <c r="U27" s="85">
        <v>0</v>
      </c>
      <c r="V27" s="78">
        <v>0</v>
      </c>
      <c r="W27" s="87">
        <v>0</v>
      </c>
      <c r="X27" s="105">
        <v>0</v>
      </c>
      <c r="Y27" s="86">
        <f t="shared" si="12"/>
        <v>0</v>
      </c>
      <c r="Z27" s="83">
        <v>115</v>
      </c>
      <c r="AA27" s="88">
        <v>5440.272</v>
      </c>
    </row>
    <row r="28" spans="1:27" ht="21.75" customHeight="1">
      <c r="A28" s="76" t="s">
        <v>14</v>
      </c>
      <c r="B28" s="77">
        <v>149</v>
      </c>
      <c r="C28" s="78">
        <v>134</v>
      </c>
      <c r="D28" s="79">
        <v>5096</v>
      </c>
      <c r="E28" s="80">
        <f>D28/L28</f>
        <v>0.8367816091954023</v>
      </c>
      <c r="F28" s="81">
        <v>17</v>
      </c>
      <c r="G28" s="78">
        <v>17</v>
      </c>
      <c r="H28" s="79">
        <v>994</v>
      </c>
      <c r="I28" s="80">
        <f>H28/L28</f>
        <v>0.1632183908045977</v>
      </c>
      <c r="J28" s="82">
        <f t="shared" si="2"/>
        <v>166</v>
      </c>
      <c r="K28" s="83">
        <f t="shared" si="3"/>
        <v>151</v>
      </c>
      <c r="L28" s="84">
        <f t="shared" si="4"/>
        <v>6090</v>
      </c>
      <c r="M28" s="85">
        <f>L28/T28</f>
        <v>0.5123243879868764</v>
      </c>
      <c r="N28" s="81">
        <v>69</v>
      </c>
      <c r="O28" s="131">
        <v>49</v>
      </c>
      <c r="P28" s="78">
        <v>5797</v>
      </c>
      <c r="Q28" s="80">
        <f>P28/T28</f>
        <v>0.4876756120131236</v>
      </c>
      <c r="R28" s="136">
        <f t="shared" si="7"/>
        <v>235</v>
      </c>
      <c r="S28" s="83">
        <f t="shared" si="8"/>
        <v>200</v>
      </c>
      <c r="T28" s="86">
        <f t="shared" si="9"/>
        <v>11887</v>
      </c>
      <c r="U28" s="85">
        <f t="shared" si="10"/>
        <v>0.728727317312408</v>
      </c>
      <c r="V28" s="78">
        <v>60</v>
      </c>
      <c r="W28" s="87">
        <v>4425</v>
      </c>
      <c r="X28" s="105">
        <f t="shared" si="11"/>
        <v>0.27127268268759197</v>
      </c>
      <c r="Y28" s="86">
        <f t="shared" si="12"/>
        <v>235</v>
      </c>
      <c r="Z28" s="83">
        <f t="shared" si="13"/>
        <v>260</v>
      </c>
      <c r="AA28" s="88">
        <f t="shared" si="14"/>
        <v>16312</v>
      </c>
    </row>
    <row r="29" spans="1:27" ht="21.75" customHeight="1">
      <c r="A29" s="76" t="s">
        <v>37</v>
      </c>
      <c r="B29" s="77">
        <v>32</v>
      </c>
      <c r="C29" s="78">
        <v>31</v>
      </c>
      <c r="D29" s="79">
        <v>1060</v>
      </c>
      <c r="E29" s="80">
        <f>D29/L29</f>
        <v>0.780559646539028</v>
      </c>
      <c r="F29" s="81">
        <v>7</v>
      </c>
      <c r="G29" s="78">
        <v>7</v>
      </c>
      <c r="H29" s="79">
        <v>298</v>
      </c>
      <c r="I29" s="80">
        <f>H29/L29</f>
        <v>0.21944035346097202</v>
      </c>
      <c r="J29" s="82">
        <f t="shared" si="2"/>
        <v>39</v>
      </c>
      <c r="K29" s="83">
        <f t="shared" si="3"/>
        <v>38</v>
      </c>
      <c r="L29" s="84">
        <f t="shared" si="4"/>
        <v>1358</v>
      </c>
      <c r="M29" s="85">
        <f>L29/T29</f>
        <v>0.4478891820580475</v>
      </c>
      <c r="N29" s="81">
        <v>22</v>
      </c>
      <c r="O29" s="131">
        <v>16</v>
      </c>
      <c r="P29" s="78">
        <v>1674</v>
      </c>
      <c r="Q29" s="80">
        <f>P29/T29</f>
        <v>0.5521108179419525</v>
      </c>
      <c r="R29" s="136">
        <f t="shared" si="7"/>
        <v>61</v>
      </c>
      <c r="S29" s="83">
        <f t="shared" si="8"/>
        <v>54</v>
      </c>
      <c r="T29" s="86">
        <f t="shared" si="9"/>
        <v>3032</v>
      </c>
      <c r="U29" s="85">
        <f t="shared" si="10"/>
        <v>0.8816516429194533</v>
      </c>
      <c r="V29" s="78">
        <v>9</v>
      </c>
      <c r="W29" s="87">
        <v>407</v>
      </c>
      <c r="X29" s="105">
        <f t="shared" si="11"/>
        <v>0.11834835708054667</v>
      </c>
      <c r="Y29" s="86">
        <f t="shared" si="12"/>
        <v>61</v>
      </c>
      <c r="Z29" s="83">
        <f t="shared" si="13"/>
        <v>63</v>
      </c>
      <c r="AA29" s="88">
        <f t="shared" si="14"/>
        <v>3439</v>
      </c>
    </row>
    <row r="30" spans="1:27" ht="21.75" customHeight="1">
      <c r="A30" s="76" t="s">
        <v>35</v>
      </c>
      <c r="B30" s="77">
        <v>112</v>
      </c>
      <c r="C30" s="78">
        <v>101</v>
      </c>
      <c r="D30" s="79">
        <v>11625.5</v>
      </c>
      <c r="E30" s="80">
        <f>D30/L30</f>
        <v>0.9972549860604761</v>
      </c>
      <c r="F30" s="81">
        <v>1</v>
      </c>
      <c r="G30" s="78">
        <v>1</v>
      </c>
      <c r="H30" s="79">
        <v>32</v>
      </c>
      <c r="I30" s="80">
        <f>H30/L30</f>
        <v>0.0027450139395239115</v>
      </c>
      <c r="J30" s="82">
        <f t="shared" si="2"/>
        <v>113</v>
      </c>
      <c r="K30" s="83">
        <f t="shared" si="3"/>
        <v>102</v>
      </c>
      <c r="L30" s="84">
        <f t="shared" si="4"/>
        <v>11657.5</v>
      </c>
      <c r="M30" s="85">
        <f>L30/T30</f>
        <v>0.6870487697067924</v>
      </c>
      <c r="N30" s="81">
        <v>75</v>
      </c>
      <c r="O30" s="131">
        <v>35</v>
      </c>
      <c r="P30" s="78">
        <v>5310</v>
      </c>
      <c r="Q30" s="80">
        <f>P30/T30</f>
        <v>0.3129512302932076</v>
      </c>
      <c r="R30" s="136">
        <f t="shared" si="7"/>
        <v>188</v>
      </c>
      <c r="S30" s="83">
        <f t="shared" si="8"/>
        <v>137</v>
      </c>
      <c r="T30" s="86">
        <f t="shared" si="9"/>
        <v>16967.5</v>
      </c>
      <c r="U30" s="85">
        <f t="shared" si="10"/>
        <v>0.8060187164505249</v>
      </c>
      <c r="V30" s="78">
        <v>36</v>
      </c>
      <c r="W30" s="87">
        <v>4083.5</v>
      </c>
      <c r="X30" s="80">
        <f t="shared" si="11"/>
        <v>0.19398128354947508</v>
      </c>
      <c r="Y30" s="86">
        <f t="shared" si="12"/>
        <v>188</v>
      </c>
      <c r="Z30" s="83">
        <f t="shared" si="13"/>
        <v>173</v>
      </c>
      <c r="AA30" s="88">
        <f t="shared" si="14"/>
        <v>21051</v>
      </c>
    </row>
    <row r="31" spans="1:27" ht="21.75" customHeight="1" thickBot="1">
      <c r="A31" s="89" t="s">
        <v>39</v>
      </c>
      <c r="B31" s="77">
        <v>306</v>
      </c>
      <c r="C31" s="78">
        <v>294</v>
      </c>
      <c r="D31" s="79">
        <v>7424</v>
      </c>
      <c r="E31" s="71">
        <f>D31/L31</f>
        <v>0.954855305466238</v>
      </c>
      <c r="F31" s="69">
        <v>6</v>
      </c>
      <c r="G31" s="70">
        <v>6</v>
      </c>
      <c r="H31" s="90">
        <v>351</v>
      </c>
      <c r="I31" s="80">
        <f>H31/L31</f>
        <v>0.045144694533762054</v>
      </c>
      <c r="J31" s="91">
        <f t="shared" si="2"/>
        <v>312</v>
      </c>
      <c r="K31" s="73">
        <f t="shared" si="3"/>
        <v>300</v>
      </c>
      <c r="L31" s="92">
        <f t="shared" si="4"/>
        <v>7775</v>
      </c>
      <c r="M31" s="68">
        <f>L31/T31</f>
        <v>0.8868484088057488</v>
      </c>
      <c r="N31" s="69">
        <v>10</v>
      </c>
      <c r="O31" s="130">
        <v>10</v>
      </c>
      <c r="P31" s="70">
        <v>992</v>
      </c>
      <c r="Q31" s="80">
        <f>P31/T31</f>
        <v>0.11315159119425117</v>
      </c>
      <c r="R31" s="135">
        <f t="shared" si="7"/>
        <v>322</v>
      </c>
      <c r="S31" s="73">
        <f t="shared" si="8"/>
        <v>310</v>
      </c>
      <c r="T31" s="72">
        <f t="shared" si="9"/>
        <v>8767</v>
      </c>
      <c r="U31" s="68">
        <f t="shared" si="10"/>
        <v>0.7307051175195866</v>
      </c>
      <c r="V31" s="78">
        <v>56</v>
      </c>
      <c r="W31" s="87">
        <v>3231</v>
      </c>
      <c r="X31" s="71">
        <f t="shared" si="11"/>
        <v>0.2692948824804134</v>
      </c>
      <c r="Y31" s="72">
        <f t="shared" si="12"/>
        <v>322</v>
      </c>
      <c r="Z31" s="73">
        <f t="shared" si="13"/>
        <v>366</v>
      </c>
      <c r="AA31" s="75">
        <f t="shared" si="14"/>
        <v>11998</v>
      </c>
    </row>
    <row r="32" spans="1:27" ht="33" customHeight="1" thickBot="1">
      <c r="A32" s="93" t="s">
        <v>15</v>
      </c>
      <c r="B32" s="94">
        <f>SUM(B17:B31)</f>
        <v>1569</v>
      </c>
      <c r="C32" s="95">
        <f>SUM(C17:C31)</f>
        <v>1394</v>
      </c>
      <c r="D32" s="96">
        <f>SUM(D17:D31)</f>
        <v>53415.9</v>
      </c>
      <c r="E32" s="97">
        <f>D32/L32</f>
        <v>0.9453606167438305</v>
      </c>
      <c r="F32" s="39">
        <f>SUM(F17:F31)</f>
        <v>69</v>
      </c>
      <c r="G32" s="95">
        <f>SUM(G17:G31)</f>
        <v>69</v>
      </c>
      <c r="H32" s="96">
        <f>SUM(H17:H31)</f>
        <v>3087.3</v>
      </c>
      <c r="I32" s="97">
        <f>H32/L32</f>
        <v>0.05463938325616957</v>
      </c>
      <c r="J32" s="98">
        <f>SUM(J17:J31)</f>
        <v>1638</v>
      </c>
      <c r="K32" s="99">
        <f>SUM(K17:K31)</f>
        <v>1463</v>
      </c>
      <c r="L32" s="96">
        <f>SUM(L17:L31)</f>
        <v>56503.2</v>
      </c>
      <c r="M32" s="97">
        <f>L32/T32</f>
        <v>0.6226548797977732</v>
      </c>
      <c r="N32" s="39">
        <f>SUM(N17:N31)</f>
        <v>441</v>
      </c>
      <c r="O32" s="133">
        <f>SUM(O17:O31)</f>
        <v>318</v>
      </c>
      <c r="P32" s="95">
        <f>SUM(P17:P31)</f>
        <v>34242.415</v>
      </c>
      <c r="Q32" s="97">
        <f>P32/T32</f>
        <v>0.3773451202022269</v>
      </c>
      <c r="R32" s="39">
        <f>SUM(R17:R31)</f>
        <v>2079</v>
      </c>
      <c r="S32" s="99">
        <f>SUM(S17:S31)</f>
        <v>1781</v>
      </c>
      <c r="T32" s="95">
        <f>SUM(T17:T31)</f>
        <v>90745.61499999999</v>
      </c>
      <c r="U32" s="97">
        <f t="shared" si="10"/>
        <v>0.6609649836898372</v>
      </c>
      <c r="V32" s="95">
        <f>SUM(V17:V31)</f>
        <v>573</v>
      </c>
      <c r="W32" s="38">
        <f>SUM(W17:W31)</f>
        <v>41106.734</v>
      </c>
      <c r="X32" s="97">
        <f t="shared" si="11"/>
        <v>0.29940963833737283</v>
      </c>
      <c r="Y32" s="95">
        <f>SUM(Y17:Y31)</f>
        <v>2079</v>
      </c>
      <c r="Z32" s="99">
        <f>SUM(Z17:Z31)</f>
        <v>2469</v>
      </c>
      <c r="AA32" s="100">
        <f>SUM(AA17:AA31)</f>
        <v>137292.62099999998</v>
      </c>
    </row>
    <row r="33" ht="13.5" thickTop="1"/>
    <row r="34" spans="1:6" ht="15" customHeight="1">
      <c r="A34" s="101"/>
      <c r="B34" s="102"/>
      <c r="C34" s="102"/>
      <c r="D34" s="102"/>
      <c r="E34" s="102"/>
      <c r="F34" s="102"/>
    </row>
    <row r="37" spans="2:7" ht="12.75">
      <c r="B37" s="112"/>
      <c r="C37" s="112"/>
      <c r="F37" s="112"/>
      <c r="G37" s="112"/>
    </row>
    <row r="38" spans="6:7" ht="12.75">
      <c r="F38" s="112"/>
      <c r="G38" s="112"/>
    </row>
  </sheetData>
  <sheetProtection/>
  <mergeCells count="13">
    <mergeCell ref="B12:AA12"/>
    <mergeCell ref="Y11:AA11"/>
    <mergeCell ref="B13:U13"/>
    <mergeCell ref="B15:E15"/>
    <mergeCell ref="F15:I15"/>
    <mergeCell ref="J15:M15"/>
    <mergeCell ref="A3:AA3"/>
    <mergeCell ref="V13:X15"/>
    <mergeCell ref="A7:AA7"/>
    <mergeCell ref="Y14:AA14"/>
    <mergeCell ref="Y13:AA13"/>
    <mergeCell ref="N14:Q15"/>
    <mergeCell ref="B14:M14"/>
  </mergeCells>
  <printOptions horizontalCentered="1" verticalCentered="1"/>
  <pageMargins left="0.17" right="0.2" top="0.22" bottom="0.5118110236220472" header="0.17" footer="0.5118110236220472"/>
  <pageSetup fitToHeight="1" fitToWidth="1" horizontalDpi="600" verticalDpi="600" orientation="landscape" paperSize="9" scale="53" r:id="rId1"/>
  <headerFooter alignWithMargins="0">
    <oddFooter>&amp;L&amp;D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38"/>
  <sheetViews>
    <sheetView zoomScale="64" zoomScaleNormal="64" zoomScalePageLayoutView="0" workbookViewId="0" topLeftCell="A14">
      <selection activeCell="Y17" sqref="Y17:AA31"/>
    </sheetView>
  </sheetViews>
  <sheetFormatPr defaultColWidth="9.140625" defaultRowHeight="12.75"/>
  <cols>
    <col min="1" max="1" width="33.421875" style="0" customWidth="1"/>
    <col min="2" max="2" width="8.140625" style="0" customWidth="1"/>
    <col min="3" max="3" width="8.28125" style="0" customWidth="1"/>
    <col min="4" max="4" width="12.00390625" style="0" customWidth="1"/>
    <col min="5" max="5" width="8.57421875" style="0" customWidth="1"/>
    <col min="6" max="6" width="7.7109375" style="0" customWidth="1"/>
    <col min="7" max="7" width="9.00390625" style="0" customWidth="1"/>
    <col min="8" max="8" width="11.8515625" style="0" customWidth="1"/>
    <col min="9" max="9" width="8.7109375" style="0" customWidth="1"/>
    <col min="10" max="10" width="8.28125" style="0" customWidth="1"/>
    <col min="11" max="11" width="9.00390625" style="0" customWidth="1"/>
    <col min="12" max="12" width="12.00390625" style="0" customWidth="1"/>
    <col min="13" max="14" width="8.7109375" style="0" customWidth="1"/>
    <col min="15" max="15" width="7.8515625" style="0" customWidth="1"/>
    <col min="16" max="16" width="11.140625" style="0" customWidth="1"/>
    <col min="17" max="18" width="8.57421875" style="0" customWidth="1"/>
    <col min="19" max="19" width="9.28125" style="0" customWidth="1"/>
    <col min="20" max="20" width="11.8515625" style="0" customWidth="1"/>
    <col min="21" max="21" width="8.57421875" style="0" customWidth="1"/>
    <col min="22" max="22" width="7.57421875" style="0" customWidth="1"/>
    <col min="23" max="23" width="10.28125" style="0" customWidth="1"/>
    <col min="24" max="27" width="8.421875" style="0" customWidth="1"/>
    <col min="28" max="28" width="8.00390625" style="0" customWidth="1"/>
    <col min="29" max="29" width="8.140625" style="0" customWidth="1"/>
    <col min="30" max="30" width="11.8515625" style="0" customWidth="1"/>
  </cols>
  <sheetData>
    <row r="3" spans="1:30" ht="27.75" customHeight="1">
      <c r="A3" s="184" t="s">
        <v>16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</row>
    <row r="7" spans="1:30" ht="21">
      <c r="A7" s="194" t="s">
        <v>53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</row>
    <row r="8" spans="1:30" ht="2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</row>
    <row r="9" spans="1:30" ht="2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</row>
    <row r="11" spans="28:30" ht="15.75" thickBot="1">
      <c r="AB11" s="213" t="s">
        <v>1</v>
      </c>
      <c r="AC11" s="213"/>
      <c r="AD11" s="213"/>
    </row>
    <row r="12" spans="1:30" ht="34.5" customHeight="1" thickBot="1" thickTop="1">
      <c r="A12" s="49"/>
      <c r="B12" s="210" t="s">
        <v>52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2"/>
    </row>
    <row r="13" spans="1:30" ht="30" customHeight="1" thickBot="1">
      <c r="A13" s="50"/>
      <c r="B13" s="214" t="s">
        <v>17</v>
      </c>
      <c r="C13" s="215"/>
      <c r="D13" s="215"/>
      <c r="E13" s="215"/>
      <c r="F13" s="215"/>
      <c r="G13" s="216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7"/>
      <c r="V13" s="185" t="s">
        <v>18</v>
      </c>
      <c r="W13" s="186"/>
      <c r="X13" s="187"/>
      <c r="Y13" s="141"/>
      <c r="Z13" s="141"/>
      <c r="AA13" s="141"/>
      <c r="AB13" s="198" t="s">
        <v>19</v>
      </c>
      <c r="AC13" s="199"/>
      <c r="AD13" s="200"/>
    </row>
    <row r="14" spans="1:30" ht="27.75" customHeight="1" thickBot="1">
      <c r="A14" s="50" t="s">
        <v>2</v>
      </c>
      <c r="B14" s="207" t="s">
        <v>20</v>
      </c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9"/>
      <c r="N14" s="201" t="s">
        <v>21</v>
      </c>
      <c r="O14" s="202"/>
      <c r="P14" s="202"/>
      <c r="Q14" s="203"/>
      <c r="R14" s="128"/>
      <c r="S14" s="126" t="s">
        <v>31</v>
      </c>
      <c r="T14" s="126"/>
      <c r="U14" s="127"/>
      <c r="V14" s="188"/>
      <c r="W14" s="189"/>
      <c r="X14" s="190"/>
      <c r="Y14" s="188" t="s">
        <v>44</v>
      </c>
      <c r="Z14" s="189"/>
      <c r="AA14" s="190"/>
      <c r="AB14" s="195" t="s">
        <v>22</v>
      </c>
      <c r="AC14" s="196"/>
      <c r="AD14" s="197"/>
    </row>
    <row r="15" spans="1:30" ht="23.25" customHeight="1">
      <c r="A15" s="51"/>
      <c r="B15" s="178" t="s">
        <v>23</v>
      </c>
      <c r="C15" s="179"/>
      <c r="D15" s="179"/>
      <c r="E15" s="180"/>
      <c r="F15" s="178" t="s">
        <v>24</v>
      </c>
      <c r="G15" s="179"/>
      <c r="H15" s="179"/>
      <c r="I15" s="180"/>
      <c r="J15" s="181" t="s">
        <v>25</v>
      </c>
      <c r="K15" s="182"/>
      <c r="L15" s="182"/>
      <c r="M15" s="183"/>
      <c r="N15" s="204"/>
      <c r="O15" s="205"/>
      <c r="P15" s="205"/>
      <c r="Q15" s="206"/>
      <c r="R15" s="137"/>
      <c r="S15" s="52"/>
      <c r="T15" s="52"/>
      <c r="U15" s="52"/>
      <c r="V15" s="191"/>
      <c r="W15" s="192"/>
      <c r="X15" s="193"/>
      <c r="Y15" s="142"/>
      <c r="Z15" s="142"/>
      <c r="AA15" s="143"/>
      <c r="AB15" s="52"/>
      <c r="AC15" s="52"/>
      <c r="AD15" s="53"/>
    </row>
    <row r="16" spans="1:30" ht="18" thickBot="1">
      <c r="A16" s="54"/>
      <c r="B16" s="148" t="s">
        <v>26</v>
      </c>
      <c r="C16" s="56" t="s">
        <v>27</v>
      </c>
      <c r="D16" s="57" t="s">
        <v>10</v>
      </c>
      <c r="E16" s="58" t="s">
        <v>28</v>
      </c>
      <c r="F16" s="148" t="s">
        <v>26</v>
      </c>
      <c r="G16" s="56" t="s">
        <v>27</v>
      </c>
      <c r="H16" s="59" t="s">
        <v>10</v>
      </c>
      <c r="I16" s="149" t="s">
        <v>28</v>
      </c>
      <c r="J16" s="55" t="s">
        <v>26</v>
      </c>
      <c r="K16" s="61" t="s">
        <v>27</v>
      </c>
      <c r="L16" s="62" t="s">
        <v>10</v>
      </c>
      <c r="M16" s="60" t="s">
        <v>29</v>
      </c>
      <c r="N16" s="134" t="s">
        <v>26</v>
      </c>
      <c r="O16" s="129" t="s">
        <v>27</v>
      </c>
      <c r="P16" s="62" t="s">
        <v>10</v>
      </c>
      <c r="Q16" s="63" t="s">
        <v>29</v>
      </c>
      <c r="R16" s="134" t="s">
        <v>26</v>
      </c>
      <c r="S16" s="61" t="s">
        <v>27</v>
      </c>
      <c r="T16" s="62" t="s">
        <v>10</v>
      </c>
      <c r="U16" s="63" t="s">
        <v>30</v>
      </c>
      <c r="V16" s="55" t="s">
        <v>27</v>
      </c>
      <c r="W16" s="62" t="s">
        <v>10</v>
      </c>
      <c r="X16" s="144" t="s">
        <v>30</v>
      </c>
      <c r="Y16" s="65" t="s">
        <v>26</v>
      </c>
      <c r="Z16" s="65" t="s">
        <v>27</v>
      </c>
      <c r="AA16" s="144" t="s">
        <v>10</v>
      </c>
      <c r="AB16" s="145" t="s">
        <v>26</v>
      </c>
      <c r="AC16" s="61" t="s">
        <v>27</v>
      </c>
      <c r="AD16" s="66" t="s">
        <v>10</v>
      </c>
    </row>
    <row r="17" spans="1:30" ht="21.75" customHeight="1">
      <c r="A17" s="76" t="s">
        <v>45</v>
      </c>
      <c r="B17" s="150">
        <v>518</v>
      </c>
      <c r="C17" s="151">
        <v>369</v>
      </c>
      <c r="D17" s="152">
        <v>13613.3</v>
      </c>
      <c r="E17" s="153">
        <f aca="true" t="shared" si="0" ref="E17:E32">D17/L17</f>
        <v>0.9029003866740066</v>
      </c>
      <c r="F17" s="154">
        <v>37</v>
      </c>
      <c r="G17" s="151">
        <v>39</v>
      </c>
      <c r="H17" s="152">
        <v>1464</v>
      </c>
      <c r="I17" s="153">
        <f aca="true" t="shared" si="1" ref="I17:I32">H17/L17</f>
        <v>0.09709961332599339</v>
      </c>
      <c r="J17" s="82">
        <f aca="true" t="shared" si="2" ref="J17:L31">B17+F17</f>
        <v>555</v>
      </c>
      <c r="K17" s="83">
        <f t="shared" si="2"/>
        <v>408</v>
      </c>
      <c r="L17" s="84">
        <f t="shared" si="2"/>
        <v>15077.3</v>
      </c>
      <c r="M17" s="85">
        <f aca="true" t="shared" si="3" ref="M17:M23">L17/T17</f>
        <v>0.7499539899424501</v>
      </c>
      <c r="N17" s="81">
        <v>63</v>
      </c>
      <c r="O17" s="131">
        <v>38</v>
      </c>
      <c r="P17" s="78">
        <v>5027</v>
      </c>
      <c r="Q17" s="80">
        <f aca="true" t="shared" si="4" ref="Q17:Q23">P17/T17</f>
        <v>0.2500460100575499</v>
      </c>
      <c r="R17" s="136">
        <f aca="true" t="shared" si="5" ref="R17:T31">J17+N17</f>
        <v>618</v>
      </c>
      <c r="S17" s="83">
        <f t="shared" si="5"/>
        <v>446</v>
      </c>
      <c r="T17" s="86">
        <f t="shared" si="5"/>
        <v>20104.3</v>
      </c>
      <c r="U17" s="85">
        <f aca="true" t="shared" si="6" ref="U17:U22">T17/AD17</f>
        <v>0.7201325333572132</v>
      </c>
      <c r="V17" s="78">
        <v>101</v>
      </c>
      <c r="W17" s="79">
        <v>7813.2</v>
      </c>
      <c r="X17" s="80">
        <f aca="true" t="shared" si="7" ref="X17:X22">W17/AD17</f>
        <v>0.2798674666427868</v>
      </c>
      <c r="Y17" s="78">
        <v>0</v>
      </c>
      <c r="Z17" s="146">
        <v>0</v>
      </c>
      <c r="AA17" s="87">
        <v>0</v>
      </c>
      <c r="AB17" s="86">
        <f>R17+Y17</f>
        <v>618</v>
      </c>
      <c r="AC17" s="83">
        <f>S17+V17+Z17</f>
        <v>547</v>
      </c>
      <c r="AD17" s="88">
        <f>T17+W17+AA17</f>
        <v>27917.5</v>
      </c>
    </row>
    <row r="18" spans="1:30" ht="21.75" customHeight="1">
      <c r="A18" s="111" t="s">
        <v>41</v>
      </c>
      <c r="B18" s="77">
        <v>0</v>
      </c>
      <c r="C18" s="103">
        <v>0</v>
      </c>
      <c r="D18" s="104">
        <v>0</v>
      </c>
      <c r="E18" s="80">
        <v>0</v>
      </c>
      <c r="F18" s="77">
        <v>0</v>
      </c>
      <c r="G18" s="103">
        <v>0</v>
      </c>
      <c r="H18" s="104">
        <v>0</v>
      </c>
      <c r="I18" s="80">
        <v>0</v>
      </c>
      <c r="J18" s="106">
        <f t="shared" si="2"/>
        <v>0</v>
      </c>
      <c r="K18" s="26">
        <f t="shared" si="2"/>
        <v>0</v>
      </c>
      <c r="L18" s="107">
        <f t="shared" si="2"/>
        <v>0</v>
      </c>
      <c r="M18" s="85">
        <v>0</v>
      </c>
      <c r="N18" s="81">
        <v>0</v>
      </c>
      <c r="O18" s="132">
        <v>0</v>
      </c>
      <c r="P18" s="103">
        <v>0</v>
      </c>
      <c r="Q18" s="80">
        <v>0</v>
      </c>
      <c r="R18" s="136">
        <f t="shared" si="5"/>
        <v>0</v>
      </c>
      <c r="S18" s="26">
        <f t="shared" si="5"/>
        <v>0</v>
      </c>
      <c r="T18" s="108">
        <f t="shared" si="5"/>
        <v>0</v>
      </c>
      <c r="U18" s="85">
        <v>0</v>
      </c>
      <c r="V18" s="103">
        <v>0</v>
      </c>
      <c r="W18" s="104">
        <v>0</v>
      </c>
      <c r="X18" s="105">
        <v>0</v>
      </c>
      <c r="Y18" s="103">
        <v>0</v>
      </c>
      <c r="Z18" s="123">
        <v>0</v>
      </c>
      <c r="AA18" s="109">
        <v>0</v>
      </c>
      <c r="AB18" s="108">
        <f aca="true" t="shared" si="8" ref="AB18:AB31">R18+Y18</f>
        <v>0</v>
      </c>
      <c r="AC18" s="26">
        <f aca="true" t="shared" si="9" ref="AC18:AC31">S18+V18+Z18</f>
        <v>0</v>
      </c>
      <c r="AD18" s="110">
        <f aca="true" t="shared" si="10" ref="AD18:AD31">T18+W18+AA18</f>
        <v>0</v>
      </c>
    </row>
    <row r="19" spans="1:30" ht="21.75" customHeight="1">
      <c r="A19" s="76" t="s">
        <v>32</v>
      </c>
      <c r="B19" s="77">
        <v>0</v>
      </c>
      <c r="C19" s="78">
        <v>0</v>
      </c>
      <c r="D19" s="79">
        <v>0</v>
      </c>
      <c r="E19" s="121">
        <v>0</v>
      </c>
      <c r="F19" s="81">
        <v>0</v>
      </c>
      <c r="G19" s="78">
        <v>0</v>
      </c>
      <c r="H19" s="79">
        <v>0</v>
      </c>
      <c r="I19" s="80">
        <v>0</v>
      </c>
      <c r="J19" s="82">
        <f t="shared" si="2"/>
        <v>0</v>
      </c>
      <c r="K19" s="83">
        <f t="shared" si="2"/>
        <v>0</v>
      </c>
      <c r="L19" s="84">
        <f t="shared" si="2"/>
        <v>0</v>
      </c>
      <c r="M19" s="85">
        <v>0</v>
      </c>
      <c r="N19" s="81">
        <v>0</v>
      </c>
      <c r="O19" s="131">
        <v>0</v>
      </c>
      <c r="P19" s="78">
        <v>0</v>
      </c>
      <c r="Q19" s="80">
        <v>0</v>
      </c>
      <c r="R19" s="136">
        <f t="shared" si="5"/>
        <v>0</v>
      </c>
      <c r="S19" s="83">
        <f t="shared" si="5"/>
        <v>0</v>
      </c>
      <c r="T19" s="86">
        <f t="shared" si="5"/>
        <v>0</v>
      </c>
      <c r="U19" s="85">
        <v>0</v>
      </c>
      <c r="V19" s="78">
        <v>0</v>
      </c>
      <c r="W19" s="79">
        <v>0</v>
      </c>
      <c r="X19" s="105">
        <v>0</v>
      </c>
      <c r="Y19" s="103">
        <v>0</v>
      </c>
      <c r="Z19" s="123">
        <v>0</v>
      </c>
      <c r="AA19" s="109">
        <v>0</v>
      </c>
      <c r="AB19" s="86">
        <f t="shared" si="8"/>
        <v>0</v>
      </c>
      <c r="AC19" s="83">
        <f t="shared" si="9"/>
        <v>0</v>
      </c>
      <c r="AD19" s="88">
        <f t="shared" si="10"/>
        <v>0</v>
      </c>
    </row>
    <row r="20" spans="1:30" ht="21.75" customHeight="1">
      <c r="A20" s="76" t="s">
        <v>34</v>
      </c>
      <c r="B20" s="77">
        <v>0</v>
      </c>
      <c r="C20" s="78">
        <v>0</v>
      </c>
      <c r="D20" s="79">
        <v>0</v>
      </c>
      <c r="E20" s="80">
        <f t="shared" si="0"/>
        <v>0</v>
      </c>
      <c r="F20" s="81">
        <v>0</v>
      </c>
      <c r="G20" s="78">
        <v>0</v>
      </c>
      <c r="H20" s="79">
        <v>-0.1</v>
      </c>
      <c r="I20" s="80">
        <f t="shared" si="1"/>
        <v>1</v>
      </c>
      <c r="J20" s="82">
        <f t="shared" si="2"/>
        <v>0</v>
      </c>
      <c r="K20" s="83">
        <f t="shared" si="2"/>
        <v>0</v>
      </c>
      <c r="L20" s="84">
        <f t="shared" si="2"/>
        <v>-0.1</v>
      </c>
      <c r="M20" s="85">
        <f t="shared" si="3"/>
        <v>-2.4496234928691463E-06</v>
      </c>
      <c r="N20" s="81">
        <v>1171</v>
      </c>
      <c r="O20" s="131">
        <v>843</v>
      </c>
      <c r="P20" s="78">
        <v>40822.7</v>
      </c>
      <c r="Q20" s="80">
        <f t="shared" si="4"/>
        <v>1.000002449623493</v>
      </c>
      <c r="R20" s="136">
        <f t="shared" si="5"/>
        <v>1171</v>
      </c>
      <c r="S20" s="83">
        <f t="shared" si="5"/>
        <v>843</v>
      </c>
      <c r="T20" s="86">
        <f t="shared" si="5"/>
        <v>40822.6</v>
      </c>
      <c r="U20" s="85">
        <f t="shared" si="6"/>
        <v>0.5487837994068888</v>
      </c>
      <c r="V20" s="78">
        <v>1910</v>
      </c>
      <c r="W20" s="79">
        <v>33565.2</v>
      </c>
      <c r="X20" s="105">
        <f t="shared" si="7"/>
        <v>0.4512215778478613</v>
      </c>
      <c r="Y20" s="103">
        <v>0</v>
      </c>
      <c r="Z20" s="123">
        <v>0</v>
      </c>
      <c r="AA20" s="109">
        <v>-0.4</v>
      </c>
      <c r="AB20" s="86">
        <f t="shared" si="8"/>
        <v>1171</v>
      </c>
      <c r="AC20" s="83">
        <f t="shared" si="9"/>
        <v>2753</v>
      </c>
      <c r="AD20" s="88">
        <f t="shared" si="10"/>
        <v>74387.4</v>
      </c>
    </row>
    <row r="21" spans="1:30" ht="21.75" customHeight="1">
      <c r="A21" s="76" t="s">
        <v>36</v>
      </c>
      <c r="B21" s="77">
        <v>3317</v>
      </c>
      <c r="C21" s="78">
        <v>3317</v>
      </c>
      <c r="D21" s="79">
        <v>82959.8</v>
      </c>
      <c r="E21" s="80">
        <f t="shared" si="0"/>
        <v>0.8541162613997411</v>
      </c>
      <c r="F21" s="81">
        <v>358</v>
      </c>
      <c r="G21" s="78">
        <v>358</v>
      </c>
      <c r="H21" s="79">
        <v>14169.599999999999</v>
      </c>
      <c r="I21" s="80">
        <f t="shared" si="1"/>
        <v>0.14588373860025902</v>
      </c>
      <c r="J21" s="82">
        <f t="shared" si="2"/>
        <v>3675</v>
      </c>
      <c r="K21" s="83">
        <f t="shared" si="2"/>
        <v>3675</v>
      </c>
      <c r="L21" s="84">
        <f t="shared" si="2"/>
        <v>97129.4</v>
      </c>
      <c r="M21" s="85">
        <f t="shared" si="3"/>
        <v>0.6620597800118466</v>
      </c>
      <c r="N21" s="81">
        <v>710</v>
      </c>
      <c r="O21" s="131">
        <v>431</v>
      </c>
      <c r="P21" s="78">
        <v>49578.5</v>
      </c>
      <c r="Q21" s="80">
        <f t="shared" si="4"/>
        <v>0.3379402199881533</v>
      </c>
      <c r="R21" s="136">
        <f t="shared" si="5"/>
        <v>4385</v>
      </c>
      <c r="S21" s="83">
        <f t="shared" si="5"/>
        <v>4106</v>
      </c>
      <c r="T21" s="86">
        <f t="shared" si="5"/>
        <v>146707.9</v>
      </c>
      <c r="U21" s="85">
        <f t="shared" si="6"/>
        <v>0.6957082754002833</v>
      </c>
      <c r="V21" s="78">
        <v>646</v>
      </c>
      <c r="W21" s="79">
        <v>64167.00000000001</v>
      </c>
      <c r="X21" s="105">
        <f t="shared" si="7"/>
        <v>0.3042884051070869</v>
      </c>
      <c r="Y21" s="103">
        <v>0</v>
      </c>
      <c r="Z21" s="123">
        <v>0</v>
      </c>
      <c r="AA21" s="109">
        <v>0.7</v>
      </c>
      <c r="AB21" s="86">
        <f t="shared" si="8"/>
        <v>4385</v>
      </c>
      <c r="AC21" s="83">
        <f t="shared" si="9"/>
        <v>4752</v>
      </c>
      <c r="AD21" s="88">
        <f t="shared" si="10"/>
        <v>210875.6</v>
      </c>
    </row>
    <row r="22" spans="1:30" ht="21.75" customHeight="1">
      <c r="A22" s="76" t="s">
        <v>12</v>
      </c>
      <c r="B22" s="77">
        <v>1153</v>
      </c>
      <c r="C22" s="78">
        <v>1153</v>
      </c>
      <c r="D22" s="79">
        <v>31581.3</v>
      </c>
      <c r="E22" s="80">
        <f t="shared" si="0"/>
        <v>0.805746126429069</v>
      </c>
      <c r="F22" s="81">
        <v>288</v>
      </c>
      <c r="G22" s="78">
        <v>288</v>
      </c>
      <c r="H22" s="79">
        <v>7613.8</v>
      </c>
      <c r="I22" s="80">
        <f t="shared" si="1"/>
        <v>0.19425387357093107</v>
      </c>
      <c r="J22" s="82">
        <f t="shared" si="2"/>
        <v>1441</v>
      </c>
      <c r="K22" s="83">
        <f t="shared" si="2"/>
        <v>1441</v>
      </c>
      <c r="L22" s="84">
        <f t="shared" si="2"/>
        <v>39195.1</v>
      </c>
      <c r="M22" s="85">
        <f t="shared" si="3"/>
        <v>0.7951905246884776</v>
      </c>
      <c r="N22" s="81">
        <v>120</v>
      </c>
      <c r="O22" s="131">
        <v>120</v>
      </c>
      <c r="P22" s="78">
        <v>10095.1</v>
      </c>
      <c r="Q22" s="80">
        <f t="shared" si="4"/>
        <v>0.20480947531152238</v>
      </c>
      <c r="R22" s="136">
        <f t="shared" si="5"/>
        <v>1561</v>
      </c>
      <c r="S22" s="83">
        <f t="shared" si="5"/>
        <v>1561</v>
      </c>
      <c r="T22" s="86">
        <f t="shared" si="5"/>
        <v>49290.2</v>
      </c>
      <c r="U22" s="85">
        <f t="shared" si="6"/>
        <v>0.7577453746051023</v>
      </c>
      <c r="V22" s="78">
        <v>273</v>
      </c>
      <c r="W22" s="79">
        <v>15757.9</v>
      </c>
      <c r="X22" s="105">
        <f t="shared" si="7"/>
        <v>0.2422484761370362</v>
      </c>
      <c r="Y22" s="103">
        <v>0</v>
      </c>
      <c r="Z22" s="123">
        <v>0</v>
      </c>
      <c r="AA22" s="109">
        <v>0.4</v>
      </c>
      <c r="AB22" s="86">
        <f t="shared" si="8"/>
        <v>1561</v>
      </c>
      <c r="AC22" s="83">
        <f t="shared" si="9"/>
        <v>1834</v>
      </c>
      <c r="AD22" s="88">
        <f t="shared" si="10"/>
        <v>65048.5</v>
      </c>
    </row>
    <row r="23" spans="1:30" ht="21.75" customHeight="1">
      <c r="A23" s="76" t="s">
        <v>47</v>
      </c>
      <c r="B23" s="77">
        <v>3667</v>
      </c>
      <c r="C23" s="78">
        <v>2397</v>
      </c>
      <c r="D23" s="79">
        <v>117766.3</v>
      </c>
      <c r="E23" s="80">
        <f t="shared" si="0"/>
        <v>0.9556990325850292</v>
      </c>
      <c r="F23" s="81">
        <v>153</v>
      </c>
      <c r="G23" s="78">
        <v>153</v>
      </c>
      <c r="H23" s="79">
        <v>5459</v>
      </c>
      <c r="I23" s="80">
        <f t="shared" si="1"/>
        <v>0.04430096741497079</v>
      </c>
      <c r="J23" s="82">
        <f t="shared" si="2"/>
        <v>3820</v>
      </c>
      <c r="K23" s="83">
        <f t="shared" si="2"/>
        <v>2550</v>
      </c>
      <c r="L23" s="84">
        <f t="shared" si="2"/>
        <v>123225.3</v>
      </c>
      <c r="M23" s="85">
        <f t="shared" si="3"/>
        <v>0.6404767869635679</v>
      </c>
      <c r="N23" s="81">
        <v>467</v>
      </c>
      <c r="O23" s="131">
        <v>467</v>
      </c>
      <c r="P23" s="78">
        <v>69170.9</v>
      </c>
      <c r="Q23" s="80">
        <f t="shared" si="4"/>
        <v>0.3595232130364321</v>
      </c>
      <c r="R23" s="136">
        <f t="shared" si="5"/>
        <v>4287</v>
      </c>
      <c r="S23" s="83">
        <f t="shared" si="5"/>
        <v>3017</v>
      </c>
      <c r="T23" s="86">
        <f t="shared" si="5"/>
        <v>192396.2</v>
      </c>
      <c r="U23" s="85">
        <f aca="true" t="shared" si="11" ref="U23:U32">T23/AD23</f>
        <v>0.6806090510056517</v>
      </c>
      <c r="V23" s="78">
        <v>851</v>
      </c>
      <c r="W23" s="79">
        <v>90285.9</v>
      </c>
      <c r="X23" s="105">
        <f aca="true" t="shared" si="12" ref="X23:X32">W23/AD23</f>
        <v>0.31938988773266397</v>
      </c>
      <c r="Y23" s="103">
        <v>0</v>
      </c>
      <c r="Z23" s="123">
        <v>0</v>
      </c>
      <c r="AA23" s="109">
        <v>0.3</v>
      </c>
      <c r="AB23" s="86">
        <f t="shared" si="8"/>
        <v>4287</v>
      </c>
      <c r="AC23" s="83">
        <f t="shared" si="9"/>
        <v>3868</v>
      </c>
      <c r="AD23" s="88">
        <f t="shared" si="10"/>
        <v>282682.39999999997</v>
      </c>
    </row>
    <row r="24" spans="1:30" ht="21.75" customHeight="1">
      <c r="A24" s="76" t="s">
        <v>13</v>
      </c>
      <c r="B24" s="77">
        <v>0</v>
      </c>
      <c r="C24" s="78">
        <v>0</v>
      </c>
      <c r="D24" s="79">
        <v>0</v>
      </c>
      <c r="E24" s="80">
        <v>0</v>
      </c>
      <c r="F24" s="81">
        <v>0</v>
      </c>
      <c r="G24" s="78">
        <v>0</v>
      </c>
      <c r="H24" s="79">
        <v>0</v>
      </c>
      <c r="I24" s="80">
        <v>0</v>
      </c>
      <c r="J24" s="82">
        <f t="shared" si="2"/>
        <v>0</v>
      </c>
      <c r="K24" s="83">
        <f t="shared" si="2"/>
        <v>0</v>
      </c>
      <c r="L24" s="84">
        <f t="shared" si="2"/>
        <v>0</v>
      </c>
      <c r="M24" s="85">
        <v>0</v>
      </c>
      <c r="N24" s="81">
        <v>0</v>
      </c>
      <c r="O24" s="131">
        <v>0</v>
      </c>
      <c r="P24" s="78">
        <v>0</v>
      </c>
      <c r="Q24" s="80">
        <v>0</v>
      </c>
      <c r="R24" s="136">
        <f t="shared" si="5"/>
        <v>0</v>
      </c>
      <c r="S24" s="83">
        <f t="shared" si="5"/>
        <v>0</v>
      </c>
      <c r="T24" s="86">
        <f t="shared" si="5"/>
        <v>0</v>
      </c>
      <c r="U24" s="85">
        <f t="shared" si="11"/>
        <v>0</v>
      </c>
      <c r="V24" s="78">
        <v>47</v>
      </c>
      <c r="W24" s="79">
        <v>6092</v>
      </c>
      <c r="X24" s="105">
        <f t="shared" si="12"/>
        <v>1</v>
      </c>
      <c r="Y24" s="103">
        <v>0</v>
      </c>
      <c r="Z24" s="123">
        <v>0</v>
      </c>
      <c r="AA24" s="109">
        <v>0</v>
      </c>
      <c r="AB24" s="86">
        <f t="shared" si="8"/>
        <v>0</v>
      </c>
      <c r="AC24" s="83">
        <f t="shared" si="9"/>
        <v>47</v>
      </c>
      <c r="AD24" s="88">
        <f t="shared" si="10"/>
        <v>6092</v>
      </c>
    </row>
    <row r="25" spans="1:30" ht="21.75" customHeight="1">
      <c r="A25" s="76" t="s">
        <v>40</v>
      </c>
      <c r="B25" s="77">
        <v>0</v>
      </c>
      <c r="C25" s="78">
        <v>0</v>
      </c>
      <c r="D25" s="79">
        <v>0</v>
      </c>
      <c r="E25" s="80">
        <v>0</v>
      </c>
      <c r="F25" s="81">
        <v>0</v>
      </c>
      <c r="G25" s="78">
        <v>0</v>
      </c>
      <c r="H25" s="79">
        <v>0</v>
      </c>
      <c r="I25" s="80">
        <v>0</v>
      </c>
      <c r="J25" s="82">
        <f t="shared" si="2"/>
        <v>0</v>
      </c>
      <c r="K25" s="83">
        <f t="shared" si="2"/>
        <v>0</v>
      </c>
      <c r="L25" s="84">
        <f t="shared" si="2"/>
        <v>0</v>
      </c>
      <c r="M25" s="85">
        <v>0</v>
      </c>
      <c r="N25" s="81">
        <v>0</v>
      </c>
      <c r="O25" s="131">
        <v>0</v>
      </c>
      <c r="P25" s="78">
        <v>0</v>
      </c>
      <c r="Q25" s="80">
        <v>0</v>
      </c>
      <c r="R25" s="136">
        <f t="shared" si="5"/>
        <v>0</v>
      </c>
      <c r="S25" s="83">
        <f t="shared" si="5"/>
        <v>0</v>
      </c>
      <c r="T25" s="86">
        <f t="shared" si="5"/>
        <v>0</v>
      </c>
      <c r="U25" s="85">
        <v>0</v>
      </c>
      <c r="V25" s="78">
        <v>0</v>
      </c>
      <c r="W25" s="79">
        <v>0</v>
      </c>
      <c r="X25" s="105">
        <v>0</v>
      </c>
      <c r="Y25" s="103">
        <v>0</v>
      </c>
      <c r="Z25" s="123">
        <v>0</v>
      </c>
      <c r="AA25" s="109">
        <v>0</v>
      </c>
      <c r="AB25" s="86">
        <f t="shared" si="8"/>
        <v>0</v>
      </c>
      <c r="AC25" s="83">
        <f t="shared" si="9"/>
        <v>0</v>
      </c>
      <c r="AD25" s="88">
        <f t="shared" si="10"/>
        <v>0</v>
      </c>
    </row>
    <row r="26" spans="1:30" ht="21.75" customHeight="1">
      <c r="A26" s="76" t="s">
        <v>33</v>
      </c>
      <c r="B26" s="77">
        <v>0</v>
      </c>
      <c r="C26" s="78">
        <v>0</v>
      </c>
      <c r="D26" s="79">
        <v>0</v>
      </c>
      <c r="E26" s="80">
        <v>0</v>
      </c>
      <c r="F26" s="81">
        <v>0</v>
      </c>
      <c r="G26" s="78">
        <v>0</v>
      </c>
      <c r="H26" s="79">
        <v>0</v>
      </c>
      <c r="I26" s="80">
        <v>0</v>
      </c>
      <c r="J26" s="82">
        <f t="shared" si="2"/>
        <v>0</v>
      </c>
      <c r="K26" s="83">
        <f t="shared" si="2"/>
        <v>0</v>
      </c>
      <c r="L26" s="84">
        <f t="shared" si="2"/>
        <v>0</v>
      </c>
      <c r="M26" s="85">
        <v>0</v>
      </c>
      <c r="N26" s="81">
        <v>10</v>
      </c>
      <c r="O26" s="131">
        <v>10</v>
      </c>
      <c r="P26" s="78">
        <v>2652.141</v>
      </c>
      <c r="Q26" s="80">
        <v>0</v>
      </c>
      <c r="R26" s="136">
        <f t="shared" si="5"/>
        <v>10</v>
      </c>
      <c r="S26" s="83">
        <f t="shared" si="5"/>
        <v>10</v>
      </c>
      <c r="T26" s="86">
        <f t="shared" si="5"/>
        <v>2652.141</v>
      </c>
      <c r="U26" s="85">
        <f t="shared" si="11"/>
        <v>0.06343329373906255</v>
      </c>
      <c r="V26" s="78">
        <v>501</v>
      </c>
      <c r="W26" s="79">
        <v>39157.78</v>
      </c>
      <c r="X26" s="80">
        <f t="shared" si="12"/>
        <v>0.9365667062609374</v>
      </c>
      <c r="Y26" s="78">
        <v>0</v>
      </c>
      <c r="Z26" s="146">
        <v>0</v>
      </c>
      <c r="AA26" s="87">
        <v>0</v>
      </c>
      <c r="AB26" s="86">
        <f t="shared" si="8"/>
        <v>10</v>
      </c>
      <c r="AC26" s="83">
        <f t="shared" si="9"/>
        <v>511</v>
      </c>
      <c r="AD26" s="88">
        <f t="shared" si="10"/>
        <v>41809.921</v>
      </c>
    </row>
    <row r="27" spans="1:30" ht="21.75" customHeight="1">
      <c r="A27" s="76" t="s">
        <v>43</v>
      </c>
      <c r="B27" s="77">
        <v>0</v>
      </c>
      <c r="C27" s="78">
        <v>0</v>
      </c>
      <c r="D27" s="79">
        <v>0</v>
      </c>
      <c r="E27" s="80">
        <v>0</v>
      </c>
      <c r="F27" s="81">
        <v>0</v>
      </c>
      <c r="G27" s="78">
        <v>0</v>
      </c>
      <c r="H27" s="79">
        <v>0</v>
      </c>
      <c r="I27" s="80">
        <v>0</v>
      </c>
      <c r="J27" s="82">
        <f t="shared" si="2"/>
        <v>0</v>
      </c>
      <c r="K27" s="83">
        <f t="shared" si="2"/>
        <v>0</v>
      </c>
      <c r="L27" s="84">
        <f t="shared" si="2"/>
        <v>0</v>
      </c>
      <c r="M27" s="85">
        <v>0</v>
      </c>
      <c r="N27" s="81">
        <v>0</v>
      </c>
      <c r="O27" s="131">
        <v>0</v>
      </c>
      <c r="P27" s="78">
        <v>0</v>
      </c>
      <c r="Q27" s="80">
        <v>0</v>
      </c>
      <c r="R27" s="136">
        <f t="shared" si="5"/>
        <v>0</v>
      </c>
      <c r="S27" s="83">
        <f t="shared" si="5"/>
        <v>0</v>
      </c>
      <c r="T27" s="86">
        <f t="shared" si="5"/>
        <v>0</v>
      </c>
      <c r="U27" s="85">
        <v>0</v>
      </c>
      <c r="V27" s="78">
        <v>0</v>
      </c>
      <c r="W27" s="79">
        <v>0</v>
      </c>
      <c r="X27" s="105">
        <v>0</v>
      </c>
      <c r="Y27" s="103">
        <v>0</v>
      </c>
      <c r="Z27" s="123">
        <v>0</v>
      </c>
      <c r="AA27" s="109">
        <v>0</v>
      </c>
      <c r="AB27" s="86">
        <f t="shared" si="8"/>
        <v>0</v>
      </c>
      <c r="AC27" s="83">
        <f>'[1]Mapa Trab Mobiliario'!ES20</f>
        <v>1135</v>
      </c>
      <c r="AD27" s="88">
        <f>'[1]Mapa Trab Mobiliario'!ET20</f>
        <v>56216.413</v>
      </c>
    </row>
    <row r="28" spans="1:30" ht="21.75" customHeight="1">
      <c r="A28" s="76" t="s">
        <v>14</v>
      </c>
      <c r="B28" s="77">
        <v>2884</v>
      </c>
      <c r="C28" s="78">
        <v>1777</v>
      </c>
      <c r="D28" s="79">
        <v>74594.1</v>
      </c>
      <c r="E28" s="80">
        <f t="shared" si="0"/>
        <v>0.8883137019531347</v>
      </c>
      <c r="F28" s="81">
        <v>222</v>
      </c>
      <c r="G28" s="78">
        <v>222</v>
      </c>
      <c r="H28" s="79">
        <v>9378.6</v>
      </c>
      <c r="I28" s="80">
        <f t="shared" si="1"/>
        <v>0.11168629804686522</v>
      </c>
      <c r="J28" s="82">
        <f t="shared" si="2"/>
        <v>3106</v>
      </c>
      <c r="K28" s="83">
        <f t="shared" si="2"/>
        <v>1999</v>
      </c>
      <c r="L28" s="84">
        <f t="shared" si="2"/>
        <v>83972.70000000001</v>
      </c>
      <c r="M28" s="85">
        <f>L28/T28</f>
        <v>0.6323616899185344</v>
      </c>
      <c r="N28" s="81">
        <v>620</v>
      </c>
      <c r="O28" s="131">
        <v>429</v>
      </c>
      <c r="P28" s="78">
        <v>48819.5</v>
      </c>
      <c r="Q28" s="80">
        <f>P28/T28</f>
        <v>0.3676383100814656</v>
      </c>
      <c r="R28" s="136">
        <f t="shared" si="5"/>
        <v>3726</v>
      </c>
      <c r="S28" s="83">
        <f t="shared" si="5"/>
        <v>2428</v>
      </c>
      <c r="T28" s="86">
        <f t="shared" si="5"/>
        <v>132792.2</v>
      </c>
      <c r="U28" s="85">
        <f t="shared" si="11"/>
        <v>0.7150017579953791</v>
      </c>
      <c r="V28" s="78">
        <v>661</v>
      </c>
      <c r="W28" s="79">
        <v>52930.7</v>
      </c>
      <c r="X28" s="105">
        <f t="shared" si="12"/>
        <v>0.2849982420046208</v>
      </c>
      <c r="Y28" s="103">
        <v>-1</v>
      </c>
      <c r="Z28" s="123">
        <v>0</v>
      </c>
      <c r="AA28" s="109">
        <v>0</v>
      </c>
      <c r="AB28" s="86">
        <f t="shared" si="8"/>
        <v>3725</v>
      </c>
      <c r="AC28" s="83">
        <f t="shared" si="9"/>
        <v>3089</v>
      </c>
      <c r="AD28" s="88">
        <f t="shared" si="10"/>
        <v>185722.90000000002</v>
      </c>
    </row>
    <row r="29" spans="1:30" ht="21.75" customHeight="1">
      <c r="A29" s="76" t="s">
        <v>37</v>
      </c>
      <c r="B29" s="77">
        <v>272</v>
      </c>
      <c r="C29" s="78">
        <v>229</v>
      </c>
      <c r="D29" s="79">
        <v>8369</v>
      </c>
      <c r="E29" s="80">
        <f t="shared" si="0"/>
        <v>0.8362310151878497</v>
      </c>
      <c r="F29" s="81">
        <v>45</v>
      </c>
      <c r="G29" s="78">
        <v>45</v>
      </c>
      <c r="H29" s="79">
        <v>1639</v>
      </c>
      <c r="I29" s="80">
        <f t="shared" si="1"/>
        <v>0.16376898481215027</v>
      </c>
      <c r="J29" s="82">
        <f t="shared" si="2"/>
        <v>317</v>
      </c>
      <c r="K29" s="83">
        <f t="shared" si="2"/>
        <v>274</v>
      </c>
      <c r="L29" s="84">
        <f t="shared" si="2"/>
        <v>10008</v>
      </c>
      <c r="M29" s="85">
        <f>L29/T29</f>
        <v>0.319010582685197</v>
      </c>
      <c r="N29" s="81">
        <v>318</v>
      </c>
      <c r="O29" s="131">
        <v>257</v>
      </c>
      <c r="P29" s="78">
        <v>21364</v>
      </c>
      <c r="Q29" s="80">
        <f>P29/T29</f>
        <v>0.680989417314803</v>
      </c>
      <c r="R29" s="136">
        <f t="shared" si="5"/>
        <v>635</v>
      </c>
      <c r="S29" s="83">
        <f t="shared" si="5"/>
        <v>531</v>
      </c>
      <c r="T29" s="86">
        <f t="shared" si="5"/>
        <v>31372</v>
      </c>
      <c r="U29" s="85">
        <f t="shared" si="11"/>
        <v>0.7538809054645071</v>
      </c>
      <c r="V29" s="78">
        <v>168</v>
      </c>
      <c r="W29" s="79">
        <v>10242</v>
      </c>
      <c r="X29" s="105">
        <f t="shared" si="12"/>
        <v>0.24611909453549285</v>
      </c>
      <c r="Y29" s="103">
        <v>0</v>
      </c>
      <c r="Z29" s="123">
        <v>0</v>
      </c>
      <c r="AA29" s="109">
        <v>0</v>
      </c>
      <c r="AB29" s="86">
        <f t="shared" si="8"/>
        <v>635</v>
      </c>
      <c r="AC29" s="83">
        <f t="shared" si="9"/>
        <v>699</v>
      </c>
      <c r="AD29" s="88">
        <f t="shared" si="10"/>
        <v>41614</v>
      </c>
    </row>
    <row r="30" spans="1:30" ht="21.75" customHeight="1">
      <c r="A30" s="76" t="s">
        <v>35</v>
      </c>
      <c r="B30" s="77">
        <v>2020</v>
      </c>
      <c r="C30" s="78">
        <v>967</v>
      </c>
      <c r="D30" s="79">
        <v>87657.3</v>
      </c>
      <c r="E30" s="80">
        <f t="shared" si="0"/>
        <v>0.9774856901990827</v>
      </c>
      <c r="F30" s="81">
        <v>44</v>
      </c>
      <c r="G30" s="78">
        <v>44</v>
      </c>
      <c r="H30" s="79">
        <v>2019</v>
      </c>
      <c r="I30" s="80">
        <f t="shared" si="1"/>
        <v>0.022514309800917297</v>
      </c>
      <c r="J30" s="82">
        <f t="shared" si="2"/>
        <v>2064</v>
      </c>
      <c r="K30" s="83">
        <f t="shared" si="2"/>
        <v>1011</v>
      </c>
      <c r="L30" s="84">
        <f t="shared" si="2"/>
        <v>89676.3</v>
      </c>
      <c r="M30" s="85">
        <f>L30/T30</f>
        <v>0.6332973640240053</v>
      </c>
      <c r="N30" s="81">
        <v>608</v>
      </c>
      <c r="O30" s="131">
        <v>285</v>
      </c>
      <c r="P30" s="78">
        <v>51925.899999999994</v>
      </c>
      <c r="Q30" s="80">
        <f>P30/T30</f>
        <v>0.3667026359759947</v>
      </c>
      <c r="R30" s="136">
        <f t="shared" si="5"/>
        <v>2672</v>
      </c>
      <c r="S30" s="83">
        <f t="shared" si="5"/>
        <v>1296</v>
      </c>
      <c r="T30" s="86">
        <f t="shared" si="5"/>
        <v>141602.2</v>
      </c>
      <c r="U30" s="85">
        <f t="shared" si="11"/>
        <v>0.7089500042806698</v>
      </c>
      <c r="V30" s="78">
        <v>421</v>
      </c>
      <c r="W30" s="79">
        <v>58133</v>
      </c>
      <c r="X30" s="80">
        <f t="shared" si="12"/>
        <v>0.29105049638245856</v>
      </c>
      <c r="Y30" s="78">
        <v>0</v>
      </c>
      <c r="Z30" s="146">
        <v>0</v>
      </c>
      <c r="AA30" s="87">
        <v>-0.1</v>
      </c>
      <c r="AB30" s="86">
        <f t="shared" si="8"/>
        <v>2672</v>
      </c>
      <c r="AC30" s="83">
        <f t="shared" si="9"/>
        <v>1717</v>
      </c>
      <c r="AD30" s="88">
        <f t="shared" si="10"/>
        <v>199735.1</v>
      </c>
    </row>
    <row r="31" spans="1:30" ht="21.75" customHeight="1" thickBot="1">
      <c r="A31" s="89" t="s">
        <v>39</v>
      </c>
      <c r="B31" s="67">
        <v>3617</v>
      </c>
      <c r="C31" s="70">
        <v>3130</v>
      </c>
      <c r="D31" s="90">
        <v>81972.29999999999</v>
      </c>
      <c r="E31" s="71">
        <f t="shared" si="0"/>
        <v>0.8958829013244968</v>
      </c>
      <c r="F31" s="69">
        <v>291</v>
      </c>
      <c r="G31" s="70">
        <v>291</v>
      </c>
      <c r="H31" s="90">
        <v>9526.599999999999</v>
      </c>
      <c r="I31" s="80">
        <f t="shared" si="1"/>
        <v>0.1041170986755032</v>
      </c>
      <c r="J31" s="91">
        <f t="shared" si="2"/>
        <v>3908</v>
      </c>
      <c r="K31" s="73">
        <f t="shared" si="2"/>
        <v>3421</v>
      </c>
      <c r="L31" s="92">
        <f t="shared" si="2"/>
        <v>91498.9</v>
      </c>
      <c r="M31" s="68">
        <f>L31/T31</f>
        <v>0.9082461803570294</v>
      </c>
      <c r="N31" s="69">
        <v>91</v>
      </c>
      <c r="O31" s="130">
        <v>91</v>
      </c>
      <c r="P31" s="70">
        <v>9243.5</v>
      </c>
      <c r="Q31" s="80">
        <f>P31/T31</f>
        <v>0.0917538196429706</v>
      </c>
      <c r="R31" s="135">
        <f t="shared" si="5"/>
        <v>3999</v>
      </c>
      <c r="S31" s="73">
        <f t="shared" si="5"/>
        <v>3512</v>
      </c>
      <c r="T31" s="72">
        <f t="shared" si="5"/>
        <v>100742.4</v>
      </c>
      <c r="U31" s="68">
        <f t="shared" si="11"/>
        <v>0.7460029368445138</v>
      </c>
      <c r="V31" s="70">
        <v>541</v>
      </c>
      <c r="W31" s="90">
        <v>34300.1</v>
      </c>
      <c r="X31" s="71">
        <f t="shared" si="12"/>
        <v>0.25399410113378784</v>
      </c>
      <c r="Y31" s="70">
        <v>0</v>
      </c>
      <c r="Z31" s="147">
        <v>0</v>
      </c>
      <c r="AA31" s="74">
        <v>0.4</v>
      </c>
      <c r="AB31" s="72">
        <f t="shared" si="8"/>
        <v>3999</v>
      </c>
      <c r="AC31" s="73">
        <f t="shared" si="9"/>
        <v>4053</v>
      </c>
      <c r="AD31" s="75">
        <f t="shared" si="10"/>
        <v>135042.9</v>
      </c>
    </row>
    <row r="32" spans="1:30" ht="33" customHeight="1" thickBot="1">
      <c r="A32" s="93" t="s">
        <v>15</v>
      </c>
      <c r="B32" s="94">
        <f>SUM(B17:B31)</f>
        <v>17448</v>
      </c>
      <c r="C32" s="95">
        <f>SUM(C17:C31)</f>
        <v>13339</v>
      </c>
      <c r="D32" s="96">
        <f>SUM(D17:D31)</f>
        <v>498513.4</v>
      </c>
      <c r="E32" s="97">
        <f t="shared" si="0"/>
        <v>0.9067459173430094</v>
      </c>
      <c r="F32" s="39">
        <f>SUM(F17:F31)</f>
        <v>1438</v>
      </c>
      <c r="G32" s="95">
        <f>SUM(G17:G31)</f>
        <v>1440</v>
      </c>
      <c r="H32" s="96">
        <f>SUM(H17:H31)</f>
        <v>51269.5</v>
      </c>
      <c r="I32" s="97">
        <f t="shared" si="1"/>
        <v>0.0932540826569906</v>
      </c>
      <c r="J32" s="98">
        <f>SUM(J17:J31)</f>
        <v>18886</v>
      </c>
      <c r="K32" s="99">
        <f>SUM(K17:K31)</f>
        <v>14779</v>
      </c>
      <c r="L32" s="96">
        <f>SUM(L17:L31)</f>
        <v>549782.9</v>
      </c>
      <c r="M32" s="97">
        <f>L32/T32</f>
        <v>0.6404127398149335</v>
      </c>
      <c r="N32" s="39">
        <f>SUM(N17:N31)</f>
        <v>4178</v>
      </c>
      <c r="O32" s="133">
        <f>SUM(O17:O31)</f>
        <v>2971</v>
      </c>
      <c r="P32" s="95">
        <f>SUM(P17:P31)</f>
        <v>308699.24100000004</v>
      </c>
      <c r="Q32" s="97">
        <f>P32/T32</f>
        <v>0.35958726018506665</v>
      </c>
      <c r="R32" s="39">
        <f>SUM(R17:R31)</f>
        <v>23064</v>
      </c>
      <c r="S32" s="99">
        <f>SUM(S17:S31)</f>
        <v>17750</v>
      </c>
      <c r="T32" s="95">
        <f>SUM(T17:T31)</f>
        <v>858482.141</v>
      </c>
      <c r="U32" s="97">
        <f t="shared" si="11"/>
        <v>0.6468640410446779</v>
      </c>
      <c r="V32" s="95">
        <f>SUM(V17:V31)</f>
        <v>6120</v>
      </c>
      <c r="W32" s="96">
        <f>SUM(W17:W31)</f>
        <v>412444.77999999997</v>
      </c>
      <c r="X32" s="97">
        <f t="shared" si="12"/>
        <v>0.3107760596950882</v>
      </c>
      <c r="Y32" s="95">
        <f aca="true" t="shared" si="13" ref="Y32:AD32">SUM(Y17:Y31)</f>
        <v>-1</v>
      </c>
      <c r="Z32" s="99">
        <f t="shared" si="13"/>
        <v>0</v>
      </c>
      <c r="AA32" s="38">
        <f t="shared" si="13"/>
        <v>1.3</v>
      </c>
      <c r="AB32" s="95">
        <f t="shared" si="13"/>
        <v>23063</v>
      </c>
      <c r="AC32" s="99">
        <f t="shared" si="13"/>
        <v>25005</v>
      </c>
      <c r="AD32" s="100">
        <f t="shared" si="13"/>
        <v>1327144.6339999998</v>
      </c>
    </row>
    <row r="33" ht="13.5" thickTop="1"/>
    <row r="34" spans="1:6" ht="15" customHeight="1">
      <c r="A34" s="101"/>
      <c r="B34" s="102"/>
      <c r="C34" s="102"/>
      <c r="D34" s="102"/>
      <c r="E34" s="102"/>
      <c r="F34" s="102"/>
    </row>
    <row r="37" spans="2:7" ht="12.75">
      <c r="B37" s="112"/>
      <c r="C37" s="112"/>
      <c r="F37" s="112"/>
      <c r="G37" s="112"/>
    </row>
    <row r="38" spans="6:7" ht="12.75">
      <c r="F38" s="112"/>
      <c r="G38" s="112"/>
    </row>
  </sheetData>
  <sheetProtection/>
  <mergeCells count="14">
    <mergeCell ref="B15:E15"/>
    <mergeCell ref="F15:I15"/>
    <mergeCell ref="J15:M15"/>
    <mergeCell ref="Y14:AA14"/>
    <mergeCell ref="A3:AD3"/>
    <mergeCell ref="A7:AD7"/>
    <mergeCell ref="AB11:AD11"/>
    <mergeCell ref="B12:AD12"/>
    <mergeCell ref="B13:U13"/>
    <mergeCell ref="V13:X15"/>
    <mergeCell ref="AB13:AD13"/>
    <mergeCell ref="B14:M14"/>
    <mergeCell ref="N14:Q15"/>
    <mergeCell ref="AB14:AD14"/>
  </mergeCells>
  <printOptions horizontalCentered="1" verticalCentered="1"/>
  <pageMargins left="0.17" right="0.2" top="0.22" bottom="0.5118110236220472" header="0.17" footer="0.5118110236220472"/>
  <pageSetup fitToHeight="1" fitToWidth="1" horizontalDpi="600" verticalDpi="600" orientation="landscape" paperSize="9" scale="49" r:id="rId1"/>
  <headerFooter alignWithMargins="0">
    <oddFooter>&amp;L&amp;D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Apelease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Isolinda</dc:creator>
  <cp:keywords/>
  <dc:description/>
  <cp:lastModifiedBy>Isolinda Damaso</cp:lastModifiedBy>
  <cp:lastPrinted>2022-12-28T15:57:55Z</cp:lastPrinted>
  <dcterms:created xsi:type="dcterms:W3CDTF">2006-02-14T17:00:16Z</dcterms:created>
  <dcterms:modified xsi:type="dcterms:W3CDTF">2022-12-28T16:19:48Z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