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</sheets>
  <externalReferences>
    <externalReference r:id="rId6"/>
  </externalReferences>
  <definedNames>
    <definedName name="_xlnm.Print_Area" localSheetId="0">'Quadro 1'!$A$2:$U$32</definedName>
  </definedNames>
  <calcPr fullCalcOnLoad="1"/>
</workbook>
</file>

<file path=xl/sharedStrings.xml><?xml version="1.0" encoding="utf-8"?>
<sst xmlns="http://schemas.openxmlformats.org/spreadsheetml/2006/main" count="168" uniqueCount="54">
  <si>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</si>
  <si>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</si>
  <si>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</si>
  <si>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</si>
  <si>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</si>
  <si>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</si>
  <si>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</si>
  <si>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</si>
  <si>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</si>
  <si>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</si>
  <si>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</si>
  <si>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</si>
  <si>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</si>
  <si>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</si>
  <si>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</si>
  <si>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</si>
  <si>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</si>
  <si>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</si>
  <si>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</si>
  <si>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</si>
  <si>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</si>
  <si>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</si>
  <si>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</si>
  <si>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</si>
  <si>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</si>
  <si>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</si>
  <si>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</si>
  <si>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</si>
  <si>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</si>
  <si>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</si>
  <si>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</si>
  <si>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</si>
  <si>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</si>
  <si>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</si>
  <si>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</si>
  <si>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</si>
  <si>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</si>
  <si>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</si>
  <si>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</si>
  <si>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</si>
  <si>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COFIDIS</t>
  </si>
  <si>
    <t>BANKINTER</t>
  </si>
  <si>
    <t xml:space="preserve">NºVt </t>
  </si>
  <si>
    <t>EUROBIC</t>
  </si>
  <si>
    <t>ALTERAÇÕES</t>
  </si>
  <si>
    <t>BANCO MONTEPIO</t>
  </si>
  <si>
    <t>ANO 2021</t>
  </si>
  <si>
    <t>CAIXA GERAL DEPOSITOS</t>
  </si>
  <si>
    <t>ANO 2022</t>
  </si>
  <si>
    <t>QUADRO 1 - MAPA  PRODUÇÃO DA LOCAÇÃO MOBILIÁRIA - OUTUBRO 2022 / 2021</t>
  </si>
  <si>
    <t>QUADRO 3 - VALOR DA  PRODUÇÃO  MOBILIÁRIA POR SEGMENTO DE MERCADO E TIPO DE EQUIPAMENTO ACUMULADO -  OUTUBRO 2022</t>
  </si>
  <si>
    <t>TOTAL ACUMULADO - OUTUBRO 2022</t>
  </si>
  <si>
    <t>QUADRO 2 - VALOR DA  PRODUÇÃO  MOBILIÁRIA POR SEGMENTO DE MERCADO E TIPO DE EQUIPAMENTO MENSAL -  OUTUBRO 2022</t>
  </si>
  <si>
    <t>TOTAL MENSAL - OUTUBRO 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</si>
</sst>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9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7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9" fillId="36" borderId="87" xfId="0" applyFont="1" applyFill="1" applyBorder="1" applyAlignment="1">
      <alignment horizontal="center"/>
    </xf>
    <xf numFmtId="0" fontId="9" fillId="36" borderId="88" xfId="0" applyFont="1" applyFill="1" applyBorder="1" applyAlignment="1">
      <alignment horizontal="center"/>
    </xf>
    <xf numFmtId="0" fontId="9" fillId="36" borderId="89" xfId="0" applyFont="1" applyFill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6" fillId="36" borderId="94" xfId="0" applyFont="1" applyFill="1" applyBorder="1" applyAlignment="1">
      <alignment horizontal="center"/>
    </xf>
    <xf numFmtId="0" fontId="6" fillId="36" borderId="95" xfId="0" applyFont="1" applyFill="1" applyBorder="1" applyAlignment="1">
      <alignment horizontal="center"/>
    </xf>
    <xf numFmtId="0" fontId="6" fillId="36" borderId="96" xfId="0" applyFont="1" applyFill="1" applyBorder="1" applyAlignment="1">
      <alignment horizontal="center"/>
    </xf>
    <xf numFmtId="0" fontId="10" fillId="36" borderId="94" xfId="0" applyFont="1" applyFill="1" applyBorder="1" applyAlignment="1">
      <alignment horizontal="center"/>
    </xf>
    <xf numFmtId="0" fontId="10" fillId="36" borderId="95" xfId="0" applyFont="1" applyFill="1" applyBorder="1" applyAlignment="1">
      <alignment horizontal="center"/>
    </xf>
    <xf numFmtId="0" fontId="10" fillId="36" borderId="9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9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9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99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9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97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100" xfId="0" applyFont="1" applyFill="1" applyBorder="1" applyAlignment="1">
      <alignment horizontal="center"/>
    </xf>
    <xf numFmtId="0" fontId="4" fillId="36" borderId="97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4" fillId="36" borderId="93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2/MENSAL/2022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  <sheetDataSet>
      <sheetData sheetId="0">
        <row r="20">
          <cell r="ES20">
            <v>1020</v>
          </cell>
          <cell r="ET20">
            <v>50776.141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abSelected="1" zoomScale="63" zoomScaleNormal="63" zoomScalePageLayoutView="0" workbookViewId="0" topLeftCell="A1">
      <selection activeCell="G35" sqref="G35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4" width="7.7109375" style="0" customWidth="1"/>
    <col min="15" max="16" width="8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49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44835</v>
      </c>
      <c r="C7" s="169"/>
      <c r="D7" s="169"/>
      <c r="E7" s="170"/>
      <c r="F7" s="168">
        <v>44470</v>
      </c>
      <c r="G7" s="169"/>
      <c r="H7" s="169"/>
      <c r="I7" s="170"/>
      <c r="J7" s="7" t="s">
        <v>4</v>
      </c>
      <c r="K7" s="156" t="s">
        <v>48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42</v>
      </c>
      <c r="C9" s="12" t="s">
        <v>9</v>
      </c>
      <c r="D9" s="12" t="s">
        <v>10</v>
      </c>
      <c r="E9" s="13" t="s">
        <v>11</v>
      </c>
      <c r="F9" s="11" t="s">
        <v>42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42</v>
      </c>
      <c r="L9" s="14" t="s">
        <v>9</v>
      </c>
      <c r="M9" s="14" t="s">
        <v>10</v>
      </c>
      <c r="N9" s="15" t="s">
        <v>11</v>
      </c>
      <c r="O9" s="14" t="s">
        <v>42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4" t="s">
        <v>45</v>
      </c>
      <c r="B10" s="20">
        <f>'Quadro 2'!Y17</f>
        <v>68</v>
      </c>
      <c r="C10" s="121">
        <f>'Quadro 2'!Z17</f>
        <v>45</v>
      </c>
      <c r="D10" s="21">
        <f>'Quadro 2'!AA17</f>
        <v>2201</v>
      </c>
      <c r="E10" s="22">
        <f>D10/C10</f>
        <v>48.91111111111111</v>
      </c>
      <c r="F10" s="20">
        <v>36</v>
      </c>
      <c r="G10" s="121">
        <v>41</v>
      </c>
      <c r="H10" s="125">
        <v>1454</v>
      </c>
      <c r="I10" s="22">
        <f>H10/G10</f>
        <v>35.46341463414634</v>
      </c>
      <c r="J10" s="24">
        <f>(D10-H10)/H10</f>
        <v>0.5137551581843192</v>
      </c>
      <c r="K10" s="23">
        <f>Quadro3!AB17</f>
        <v>552</v>
      </c>
      <c r="L10" s="121">
        <f>Quadro3!AC17</f>
        <v>490</v>
      </c>
      <c r="M10" s="123">
        <f>Quadro3!AD17</f>
        <v>22088.5</v>
      </c>
      <c r="N10" s="22">
        <f>M10/L10</f>
        <v>45.07857142857143</v>
      </c>
      <c r="O10" s="23">
        <v>786</v>
      </c>
      <c r="P10" s="25">
        <v>628</v>
      </c>
      <c r="Q10" s="116">
        <v>25377.5</v>
      </c>
      <c r="R10" s="29">
        <f>Q10/P10</f>
        <v>40.41003184713376</v>
      </c>
      <c r="S10" s="24">
        <f>(M10-Q10)/Q10</f>
        <v>-0.12960299477883952</v>
      </c>
      <c r="T10" s="27">
        <f aca="true" t="shared" si="0" ref="T10:T24">(L10/$L$25)</f>
        <v>0.02174298899538516</v>
      </c>
      <c r="U10" s="28">
        <f aca="true" t="shared" si="1" ref="U10:U24">(M10/$M$25)</f>
        <v>0.018564077992801103</v>
      </c>
    </row>
    <row r="11" spans="1:21" ht="16.5" customHeight="1">
      <c r="A11" s="112" t="s">
        <v>41</v>
      </c>
      <c r="B11" s="20">
        <f>'Quadro 2'!Y18</f>
        <v>0</v>
      </c>
      <c r="C11" s="121">
        <f>'Quadro 2'!Z18</f>
        <v>0</v>
      </c>
      <c r="D11" s="125">
        <f>'Quadro 2'!AA18</f>
        <v>0</v>
      </c>
      <c r="E11" s="22">
        <v>0</v>
      </c>
      <c r="F11" s="20">
        <v>0</v>
      </c>
      <c r="G11" s="121">
        <v>0</v>
      </c>
      <c r="H11" s="125">
        <v>0</v>
      </c>
      <c r="I11" s="22">
        <v>0</v>
      </c>
      <c r="J11" s="24">
        <v>0</v>
      </c>
      <c r="K11" s="20">
        <f>Quadro3!AB18</f>
        <v>0</v>
      </c>
      <c r="L11" s="121">
        <f>Quadro3!AC18</f>
        <v>0</v>
      </c>
      <c r="M11" s="26">
        <f>Quadro3!AD18</f>
        <v>0</v>
      </c>
      <c r="N11" s="22">
        <v>0</v>
      </c>
      <c r="O11" s="20">
        <v>0</v>
      </c>
      <c r="P11" s="121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4" t="s">
        <v>32</v>
      </c>
      <c r="B12" s="20">
        <f>'Quadro 2'!Y19</f>
        <v>0</v>
      </c>
      <c r="C12" s="121">
        <f>'Quadro 2'!Z19</f>
        <v>0</v>
      </c>
      <c r="D12" s="21">
        <f>'Quadro 2'!AA19</f>
        <v>0</v>
      </c>
      <c r="E12" s="22">
        <v>0</v>
      </c>
      <c r="F12" s="20">
        <v>0</v>
      </c>
      <c r="G12" s="121">
        <v>0</v>
      </c>
      <c r="H12" s="125">
        <v>0</v>
      </c>
      <c r="I12" s="22">
        <v>0</v>
      </c>
      <c r="J12" s="24">
        <v>0</v>
      </c>
      <c r="K12" s="23">
        <f>Quadro3!AB19</f>
        <v>0</v>
      </c>
      <c r="L12" s="121">
        <f>Quadro3!AC19</f>
        <v>0</v>
      </c>
      <c r="M12" s="123">
        <f>Quadro3!AD19</f>
        <v>0</v>
      </c>
      <c r="N12" s="22">
        <v>0</v>
      </c>
      <c r="O12" s="23">
        <v>0</v>
      </c>
      <c r="P12" s="25">
        <v>0</v>
      </c>
      <c r="Q12" s="116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4" t="s">
        <v>34</v>
      </c>
      <c r="B13" s="20">
        <f>'Quadro 2'!Y20</f>
        <v>112</v>
      </c>
      <c r="C13" s="121">
        <f>'Quadro 2'!Z20</f>
        <v>275</v>
      </c>
      <c r="D13" s="125">
        <f>'Quadro 2'!AA20</f>
        <v>8270.4</v>
      </c>
      <c r="E13" s="22">
        <f aca="true" t="shared" si="2" ref="E13:E25">D13/C13</f>
        <v>30.074181818181817</v>
      </c>
      <c r="F13" s="20">
        <v>0</v>
      </c>
      <c r="G13" s="121">
        <v>245</v>
      </c>
      <c r="H13" s="125">
        <v>5093</v>
      </c>
      <c r="I13" s="22">
        <f aca="true" t="shared" si="3" ref="I13:I19">H13/G13</f>
        <v>20.787755102040816</v>
      </c>
      <c r="J13" s="24">
        <f aca="true" t="shared" si="4" ref="J13:J25">(D13-H13)/H13</f>
        <v>0.6238759081091694</v>
      </c>
      <c r="K13" s="23">
        <f>Quadro3!AB20</f>
        <v>1032</v>
      </c>
      <c r="L13" s="121">
        <f>Quadro3!AC20</f>
        <v>2446</v>
      </c>
      <c r="M13" s="123">
        <f>Quadro3!AD20</f>
        <v>64107.4</v>
      </c>
      <c r="N13" s="22">
        <f aca="true" t="shared" si="5" ref="N13:N25">M13/L13</f>
        <v>26.209076042518397</v>
      </c>
      <c r="O13" s="23">
        <v>0</v>
      </c>
      <c r="P13" s="25">
        <v>2628</v>
      </c>
      <c r="Q13" s="116">
        <v>65102.2</v>
      </c>
      <c r="R13" s="29">
        <f aca="true" t="shared" si="6" ref="R13:R19">Q13/P13</f>
        <v>24.772526636225265</v>
      </c>
      <c r="S13" s="24">
        <f aca="true" t="shared" si="7" ref="S13:S25">(M13-Q13)/Q13</f>
        <v>-0.015280589596050451</v>
      </c>
      <c r="T13" s="27">
        <f t="shared" si="0"/>
        <v>0.10853745118920838</v>
      </c>
      <c r="U13" s="28">
        <f t="shared" si="1"/>
        <v>0.05387847855289846</v>
      </c>
    </row>
    <row r="14" spans="1:21" ht="16.5" customHeight="1">
      <c r="A14" s="115" t="s">
        <v>36</v>
      </c>
      <c r="B14" s="20">
        <f>'Quadro 2'!Y21</f>
        <v>431</v>
      </c>
      <c r="C14" s="121">
        <f>'Quadro 2'!Z21</f>
        <v>470</v>
      </c>
      <c r="D14" s="125">
        <f>'Quadro 2'!AA21</f>
        <v>21755</v>
      </c>
      <c r="E14" s="22">
        <f t="shared" si="2"/>
        <v>46.287234042553195</v>
      </c>
      <c r="F14" s="20">
        <v>429</v>
      </c>
      <c r="G14" s="121">
        <v>468</v>
      </c>
      <c r="H14" s="125">
        <v>18949</v>
      </c>
      <c r="I14" s="22">
        <f t="shared" si="3"/>
        <v>40.48931623931624</v>
      </c>
      <c r="J14" s="24">
        <f t="shared" si="4"/>
        <v>0.148081692965328</v>
      </c>
      <c r="K14" s="23">
        <f>Quadro3!AB21</f>
        <v>3887</v>
      </c>
      <c r="L14" s="121">
        <f>Quadro3!AC21</f>
        <v>4225</v>
      </c>
      <c r="M14" s="123">
        <f>Quadro3!AD21</f>
        <v>189522.5</v>
      </c>
      <c r="N14" s="22">
        <f t="shared" si="5"/>
        <v>44.85739644970414</v>
      </c>
      <c r="O14" s="23">
        <v>5117</v>
      </c>
      <c r="P14" s="25">
        <v>5589</v>
      </c>
      <c r="Q14" s="116">
        <v>218458.59999999998</v>
      </c>
      <c r="R14" s="29">
        <f t="shared" si="6"/>
        <v>39.087242798353905</v>
      </c>
      <c r="S14" s="24">
        <f t="shared" si="7"/>
        <v>-0.13245576049649674</v>
      </c>
      <c r="T14" s="27">
        <f t="shared" si="0"/>
        <v>0.18747781327653532</v>
      </c>
      <c r="U14" s="28">
        <f t="shared" si="1"/>
        <v>0.15928245337576782</v>
      </c>
    </row>
    <row r="15" spans="1:21" ht="16.5" customHeight="1">
      <c r="A15" s="114" t="s">
        <v>12</v>
      </c>
      <c r="B15" s="20">
        <f>'Quadro 2'!Y22</f>
        <v>180</v>
      </c>
      <c r="C15" s="121">
        <f>'Quadro 2'!Z22</f>
        <v>199</v>
      </c>
      <c r="D15" s="21">
        <f>'Quadro 2'!AA22</f>
        <v>5867.4</v>
      </c>
      <c r="E15" s="22">
        <f t="shared" si="2"/>
        <v>29.484422110552764</v>
      </c>
      <c r="F15" s="20">
        <v>130</v>
      </c>
      <c r="G15" s="121">
        <v>156</v>
      </c>
      <c r="H15" s="125">
        <v>6020</v>
      </c>
      <c r="I15" s="22">
        <f t="shared" si="3"/>
        <v>38.58974358974359</v>
      </c>
      <c r="J15" s="24">
        <f t="shared" si="4"/>
        <v>-0.025348837209302387</v>
      </c>
      <c r="K15" s="23">
        <f>Quadro3!AB22</f>
        <v>1424</v>
      </c>
      <c r="L15" s="121">
        <f>Quadro3!AC22</f>
        <v>1675</v>
      </c>
      <c r="M15" s="123">
        <f>Quadro3!AD22</f>
        <v>56471.5</v>
      </c>
      <c r="N15" s="22">
        <f t="shared" si="5"/>
        <v>33.71432835820895</v>
      </c>
      <c r="O15" s="23">
        <v>1485</v>
      </c>
      <c r="P15" s="25">
        <v>1810</v>
      </c>
      <c r="Q15" s="116">
        <v>58011.4</v>
      </c>
      <c r="R15" s="29">
        <f t="shared" si="6"/>
        <v>32.05049723756906</v>
      </c>
      <c r="S15" s="24">
        <f t="shared" si="7"/>
        <v>-0.026544782577217606</v>
      </c>
      <c r="T15" s="27">
        <f t="shared" si="0"/>
        <v>0.07432552360667377</v>
      </c>
      <c r="U15" s="28">
        <f t="shared" si="1"/>
        <v>0.04746095617042658</v>
      </c>
    </row>
    <row r="16" spans="1:21" ht="16.5" customHeight="1">
      <c r="A16" s="126" t="s">
        <v>47</v>
      </c>
      <c r="B16" s="20">
        <f>'Quadro 2'!Y23</f>
        <v>356</v>
      </c>
      <c r="C16" s="121">
        <f>'Quadro 2'!Z23</f>
        <v>364</v>
      </c>
      <c r="D16" s="21">
        <f>'Quadro 2'!AA23</f>
        <v>28623</v>
      </c>
      <c r="E16" s="22">
        <f t="shared" si="2"/>
        <v>78.63461538461539</v>
      </c>
      <c r="F16" s="20">
        <v>292</v>
      </c>
      <c r="G16" s="121">
        <v>265</v>
      </c>
      <c r="H16" s="125">
        <v>15130.599999999999</v>
      </c>
      <c r="I16" s="22">
        <f t="shared" si="3"/>
        <v>57.0966037735849</v>
      </c>
      <c r="J16" s="24">
        <f t="shared" si="4"/>
        <v>0.8917293431853333</v>
      </c>
      <c r="K16" s="23">
        <f>Quadro3!AB23</f>
        <v>3858</v>
      </c>
      <c r="L16" s="121">
        <f>Quadro3!AC23</f>
        <v>3463</v>
      </c>
      <c r="M16" s="123">
        <f>Quadro3!AD23</f>
        <v>253242.7</v>
      </c>
      <c r="N16" s="22">
        <f t="shared" si="5"/>
        <v>73.12812590239677</v>
      </c>
      <c r="O16" s="23">
        <v>4555</v>
      </c>
      <c r="P16" s="25">
        <v>3323</v>
      </c>
      <c r="Q16" s="116">
        <v>238149</v>
      </c>
      <c r="R16" s="29">
        <f t="shared" si="6"/>
        <v>71.66686728859464</v>
      </c>
      <c r="S16" s="24">
        <f t="shared" si="7"/>
        <v>0.0633792289700986</v>
      </c>
      <c r="T16" s="27">
        <f t="shared" si="0"/>
        <v>0.15366524671636492</v>
      </c>
      <c r="U16" s="28">
        <f t="shared" si="1"/>
        <v>0.2128355132266805</v>
      </c>
    </row>
    <row r="17" spans="1:21" ht="16.5" customHeight="1">
      <c r="A17" s="114" t="s">
        <v>13</v>
      </c>
      <c r="B17" s="20">
        <f>'Quadro 2'!Y24</f>
        <v>0</v>
      </c>
      <c r="C17" s="121">
        <f>'Quadro 2'!Z24</f>
        <v>4</v>
      </c>
      <c r="D17" s="125">
        <f>'Quadro 2'!AA24</f>
        <v>408</v>
      </c>
      <c r="E17" s="22">
        <f t="shared" si="2"/>
        <v>102</v>
      </c>
      <c r="F17" s="20">
        <v>0</v>
      </c>
      <c r="G17" s="121">
        <v>10</v>
      </c>
      <c r="H17" s="125">
        <v>1289</v>
      </c>
      <c r="I17" s="22">
        <f t="shared" si="3"/>
        <v>128.9</v>
      </c>
      <c r="J17" s="24">
        <f t="shared" si="4"/>
        <v>-0.6834755624515128</v>
      </c>
      <c r="K17" s="23">
        <f>Quadro3!AB24</f>
        <v>0</v>
      </c>
      <c r="L17" s="121">
        <f>Quadro3!AC24</f>
        <v>45</v>
      </c>
      <c r="M17" s="123">
        <f>Quadro3!AD24</f>
        <v>5567</v>
      </c>
      <c r="N17" s="22">
        <f t="shared" si="5"/>
        <v>123.71111111111111</v>
      </c>
      <c r="O17" s="23">
        <v>0</v>
      </c>
      <c r="P17" s="25">
        <v>80</v>
      </c>
      <c r="Q17" s="116">
        <v>13237</v>
      </c>
      <c r="R17" s="29">
        <f t="shared" si="6"/>
        <v>165.4625</v>
      </c>
      <c r="S17" s="24">
        <f t="shared" si="7"/>
        <v>-0.5794364281936994</v>
      </c>
      <c r="T17" s="27">
        <f t="shared" si="0"/>
        <v>0.001996805111821086</v>
      </c>
      <c r="U17" s="28">
        <f t="shared" si="1"/>
        <v>0.00467873428190795</v>
      </c>
    </row>
    <row r="18" spans="1:21" ht="16.5" customHeight="1">
      <c r="A18" s="114" t="s">
        <v>40</v>
      </c>
      <c r="B18" s="20">
        <f>'Quadro 2'!Y25</f>
        <v>0</v>
      </c>
      <c r="C18" s="121">
        <f>'Quadro 2'!Z25</f>
        <v>0</v>
      </c>
      <c r="D18" s="125">
        <f>'Quadro 2'!AA25</f>
        <v>0</v>
      </c>
      <c r="E18" s="22">
        <v>0</v>
      </c>
      <c r="F18" s="20">
        <v>59</v>
      </c>
      <c r="G18" s="121">
        <v>63</v>
      </c>
      <c r="H18" s="125">
        <v>1181.134</v>
      </c>
      <c r="I18" s="22">
        <f t="shared" si="3"/>
        <v>18.748158730158732</v>
      </c>
      <c r="J18" s="24">
        <f t="shared" si="4"/>
        <v>-1</v>
      </c>
      <c r="K18" s="23">
        <f>Quadro3!AB25</f>
        <v>0</v>
      </c>
      <c r="L18" s="121">
        <f>Quadro3!AC25</f>
        <v>0</v>
      </c>
      <c r="M18" s="123">
        <f>Quadro3!AD25</f>
        <v>0</v>
      </c>
      <c r="N18" s="22">
        <v>0</v>
      </c>
      <c r="O18" s="23">
        <v>753</v>
      </c>
      <c r="P18" s="25">
        <v>808</v>
      </c>
      <c r="Q18" s="116">
        <v>14884.199000000002</v>
      </c>
      <c r="R18" s="29">
        <f t="shared" si="6"/>
        <v>18.421038366336635</v>
      </c>
      <c r="S18" s="24">
        <f t="shared" si="7"/>
        <v>-1</v>
      </c>
      <c r="T18" s="27">
        <f t="shared" si="0"/>
        <v>0</v>
      </c>
      <c r="U18" s="28">
        <f t="shared" si="1"/>
        <v>0</v>
      </c>
    </row>
    <row r="19" spans="1:21" ht="16.5" customHeight="1">
      <c r="A19" s="114" t="s">
        <v>33</v>
      </c>
      <c r="B19" s="20">
        <f>'Quadro 2'!Y26</f>
        <v>3</v>
      </c>
      <c r="C19" s="121">
        <f>'Quadro 2'!Z26</f>
        <v>35</v>
      </c>
      <c r="D19" s="125">
        <f>'Quadro 2'!AA26</f>
        <v>4054.795</v>
      </c>
      <c r="E19" s="22">
        <f t="shared" si="2"/>
        <v>115.85128571428572</v>
      </c>
      <c r="F19" s="20">
        <v>0</v>
      </c>
      <c r="G19" s="121">
        <v>44</v>
      </c>
      <c r="H19" s="125">
        <v>2542.053</v>
      </c>
      <c r="I19" s="22">
        <f t="shared" si="3"/>
        <v>57.773931818181815</v>
      </c>
      <c r="J19" s="24">
        <f t="shared" si="4"/>
        <v>0.5950867271453428</v>
      </c>
      <c r="K19" s="23">
        <f>Quadro3!AB26</f>
        <v>6</v>
      </c>
      <c r="L19" s="121">
        <f>Quadro3!AC26</f>
        <v>476</v>
      </c>
      <c r="M19" s="123">
        <f>Quadro3!AD26</f>
        <v>38760.372</v>
      </c>
      <c r="N19" s="22">
        <f t="shared" si="5"/>
        <v>81.42935294117648</v>
      </c>
      <c r="O19" s="23">
        <v>0</v>
      </c>
      <c r="P19" s="25">
        <v>431</v>
      </c>
      <c r="Q19" s="116">
        <v>21986.803000000004</v>
      </c>
      <c r="R19" s="29">
        <f t="shared" si="6"/>
        <v>51.01346403712298</v>
      </c>
      <c r="S19" s="24">
        <f t="shared" si="7"/>
        <v>0.762892586066287</v>
      </c>
      <c r="T19" s="27">
        <f t="shared" si="0"/>
        <v>0.021121760738374157</v>
      </c>
      <c r="U19" s="28">
        <f t="shared" si="1"/>
        <v>0.03257580047708012</v>
      </c>
    </row>
    <row r="20" spans="1:21" ht="16.5" customHeight="1">
      <c r="A20" s="114" t="s">
        <v>43</v>
      </c>
      <c r="B20" s="20">
        <f>'Quadro 2'!Y27</f>
        <v>0</v>
      </c>
      <c r="C20" s="121">
        <f>'Quadro 2'!Z27</f>
        <v>104</v>
      </c>
      <c r="D20" s="125">
        <f>'Quadro 2'!AA27</f>
        <v>4843.08</v>
      </c>
      <c r="E20" s="22">
        <f t="shared" si="2"/>
        <v>46.56807692307692</v>
      </c>
      <c r="F20" s="20">
        <v>0</v>
      </c>
      <c r="G20" s="124">
        <v>78</v>
      </c>
      <c r="H20" s="125">
        <v>2504.02</v>
      </c>
      <c r="I20" s="22">
        <v>0</v>
      </c>
      <c r="J20" s="24">
        <f t="shared" si="4"/>
        <v>0.9341219319334509</v>
      </c>
      <c r="K20" s="23">
        <f>Quadro3!AB27</f>
        <v>0</v>
      </c>
      <c r="L20" s="121">
        <f>Quadro3!AC27</f>
        <v>1020</v>
      </c>
      <c r="M20" s="123">
        <f>Quadro3!AD27</f>
        <v>50776.141</v>
      </c>
      <c r="N20" s="22">
        <f t="shared" si="5"/>
        <v>49.78053039215687</v>
      </c>
      <c r="O20" s="23">
        <v>0</v>
      </c>
      <c r="P20" s="104">
        <v>919</v>
      </c>
      <c r="Q20" s="141">
        <v>40084.376</v>
      </c>
      <c r="R20" s="29">
        <v>0</v>
      </c>
      <c r="S20" s="24">
        <f t="shared" si="7"/>
        <v>0.2667314816126864</v>
      </c>
      <c r="T20" s="27">
        <f t="shared" si="0"/>
        <v>0.045260915867944625</v>
      </c>
      <c r="U20" s="28">
        <f t="shared" si="1"/>
        <v>0.042674343739840456</v>
      </c>
    </row>
    <row r="21" spans="1:21" ht="16.5" customHeight="1">
      <c r="A21" s="114" t="s">
        <v>14</v>
      </c>
      <c r="B21" s="20">
        <f>'Quadro 2'!Y28</f>
        <v>248</v>
      </c>
      <c r="C21" s="121">
        <f>'Quadro 2'!Z28</f>
        <v>216</v>
      </c>
      <c r="D21" s="26">
        <f>'Quadro 2'!AA28</f>
        <v>14131.4</v>
      </c>
      <c r="E21" s="22">
        <f t="shared" si="2"/>
        <v>65.42314814814814</v>
      </c>
      <c r="F21" s="20">
        <v>303</v>
      </c>
      <c r="G21" s="121">
        <v>256</v>
      </c>
      <c r="H21" s="26">
        <v>13015</v>
      </c>
      <c r="I21" s="22">
        <f>H21/G21</f>
        <v>50.83984375</v>
      </c>
      <c r="J21" s="24">
        <f t="shared" si="4"/>
        <v>0.08577794852093736</v>
      </c>
      <c r="K21" s="23">
        <f>Quadro3!AB28</f>
        <v>3491</v>
      </c>
      <c r="L21" s="121">
        <f>Quadro3!AC28</f>
        <v>2829</v>
      </c>
      <c r="M21" s="140">
        <f>Quadro3!AD28</f>
        <v>169411.60000000003</v>
      </c>
      <c r="N21" s="22">
        <f t="shared" si="5"/>
        <v>59.88391657829623</v>
      </c>
      <c r="O21" s="23">
        <v>3766</v>
      </c>
      <c r="P21" s="25">
        <v>2961</v>
      </c>
      <c r="Q21" s="116">
        <v>180912</v>
      </c>
      <c r="R21" s="29">
        <f>Q21/P21</f>
        <v>61.09827760891591</v>
      </c>
      <c r="S21" s="24">
        <f t="shared" si="7"/>
        <v>-0.06356902803572989</v>
      </c>
      <c r="T21" s="27">
        <f t="shared" si="0"/>
        <v>0.1255324813631523</v>
      </c>
      <c r="U21" s="28">
        <f t="shared" si="1"/>
        <v>0.14238043123277833</v>
      </c>
    </row>
    <row r="22" spans="1:21" ht="16.5" customHeight="1">
      <c r="A22" s="114" t="s">
        <v>37</v>
      </c>
      <c r="B22" s="20">
        <f>'Quadro 2'!Y29</f>
        <v>60</v>
      </c>
      <c r="C22" s="121">
        <f>'Quadro 2'!Z29</f>
        <v>82</v>
      </c>
      <c r="D22" s="26">
        <f>'Quadro 2'!AA29</f>
        <v>4961</v>
      </c>
      <c r="E22" s="22">
        <f t="shared" si="2"/>
        <v>60.5</v>
      </c>
      <c r="F22" s="20">
        <v>25</v>
      </c>
      <c r="G22" s="121">
        <v>39</v>
      </c>
      <c r="H22" s="26">
        <v>2449</v>
      </c>
      <c r="I22" s="22">
        <f>H22/G22</f>
        <v>62.794871794871796</v>
      </c>
      <c r="J22" s="24">
        <f t="shared" si="4"/>
        <v>1.0257247856267864</v>
      </c>
      <c r="K22" s="23">
        <f>Quadro3!AB29</f>
        <v>574</v>
      </c>
      <c r="L22" s="121">
        <f>Quadro3!AC29</f>
        <v>636</v>
      </c>
      <c r="M22" s="140">
        <f>Quadro3!AD29</f>
        <v>38175</v>
      </c>
      <c r="N22" s="22">
        <f t="shared" si="5"/>
        <v>60.02358490566038</v>
      </c>
      <c r="O22" s="23">
        <v>707</v>
      </c>
      <c r="P22" s="25">
        <v>757</v>
      </c>
      <c r="Q22" s="116">
        <v>38798</v>
      </c>
      <c r="R22" s="29">
        <f>Q22/P22</f>
        <v>51.25231175693527</v>
      </c>
      <c r="S22" s="24">
        <f t="shared" si="7"/>
        <v>-0.016057528738594774</v>
      </c>
      <c r="T22" s="27">
        <f t="shared" si="0"/>
        <v>0.028221512247071354</v>
      </c>
      <c r="U22" s="28">
        <f t="shared" si="1"/>
        <v>0.03208382992847781</v>
      </c>
    </row>
    <row r="23" spans="1:21" ht="16.5" customHeight="1">
      <c r="A23" s="114" t="s">
        <v>35</v>
      </c>
      <c r="B23" s="20">
        <f>'Quadro 2'!Y30</f>
        <v>344</v>
      </c>
      <c r="C23" s="121">
        <f>'Quadro 2'!Z30</f>
        <v>130</v>
      </c>
      <c r="D23" s="26">
        <f>'Quadro 2'!AA30</f>
        <v>18980</v>
      </c>
      <c r="E23" s="22">
        <f t="shared" si="2"/>
        <v>146</v>
      </c>
      <c r="F23" s="20">
        <v>106</v>
      </c>
      <c r="G23" s="121">
        <v>137</v>
      </c>
      <c r="H23" s="125">
        <v>12062</v>
      </c>
      <c r="I23" s="22">
        <f>H23/G23</f>
        <v>88.04379562043796</v>
      </c>
      <c r="J23" s="24">
        <f t="shared" si="4"/>
        <v>0.57353672691096</v>
      </c>
      <c r="K23" s="23">
        <f>Quadro3!AB30</f>
        <v>2484</v>
      </c>
      <c r="L23" s="121">
        <f>Quadro3!AC30</f>
        <v>1544</v>
      </c>
      <c r="M23" s="140">
        <f>Quadro3!AD30</f>
        <v>178684.1</v>
      </c>
      <c r="N23" s="22">
        <f t="shared" si="5"/>
        <v>115.72804404145079</v>
      </c>
      <c r="O23" s="20">
        <v>1476</v>
      </c>
      <c r="P23" s="121">
        <v>1317</v>
      </c>
      <c r="Q23" s="26">
        <v>111644.6</v>
      </c>
      <c r="R23" s="29">
        <f>Q23/P23</f>
        <v>84.77190584662111</v>
      </c>
      <c r="S23" s="24">
        <f t="shared" si="7"/>
        <v>0.6004723918577343</v>
      </c>
      <c r="T23" s="27">
        <f t="shared" si="0"/>
        <v>0.06851260205892794</v>
      </c>
      <c r="U23" s="28">
        <f t="shared" si="1"/>
        <v>0.15017341913092658</v>
      </c>
    </row>
    <row r="24" spans="1:21" ht="16.5" customHeight="1" thickBot="1">
      <c r="A24" s="114" t="s">
        <v>39</v>
      </c>
      <c r="B24" s="20">
        <f>'Quadro 2'!Y31</f>
        <v>244</v>
      </c>
      <c r="C24" s="121">
        <f>'Quadro 2'!Z31</f>
        <v>269</v>
      </c>
      <c r="D24" s="26">
        <f>'Quadro 2'!AA31</f>
        <v>8983</v>
      </c>
      <c r="E24" s="117">
        <f t="shared" si="2"/>
        <v>33.394052044609666</v>
      </c>
      <c r="F24" s="20">
        <v>182</v>
      </c>
      <c r="G24" s="121">
        <v>202</v>
      </c>
      <c r="H24" s="26">
        <v>9447</v>
      </c>
      <c r="I24" s="117">
        <f>H24/G24</f>
        <v>46.76732673267327</v>
      </c>
      <c r="J24" s="118">
        <f t="shared" si="4"/>
        <v>-0.04911612152005928</v>
      </c>
      <c r="K24" s="23">
        <f>Quadro3!AB31</f>
        <v>3677</v>
      </c>
      <c r="L24" s="121">
        <f>Quadro3!AC31</f>
        <v>3687</v>
      </c>
      <c r="M24" s="140">
        <f>Quadro3!AD31</f>
        <v>123044.9</v>
      </c>
      <c r="N24" s="30">
        <f t="shared" si="5"/>
        <v>33.37263357743423</v>
      </c>
      <c r="O24" s="119">
        <v>3934</v>
      </c>
      <c r="P24" s="120">
        <v>4538</v>
      </c>
      <c r="Q24" s="116">
        <v>146309.5</v>
      </c>
      <c r="R24" s="29">
        <f>Q24/P24</f>
        <v>32.240965182899956</v>
      </c>
      <c r="S24" s="31">
        <f t="shared" si="7"/>
        <v>-0.1590094969909678</v>
      </c>
      <c r="T24" s="27">
        <f t="shared" si="0"/>
        <v>0.163604898828541</v>
      </c>
      <c r="U24" s="28">
        <f t="shared" si="1"/>
        <v>0.10341196189041413</v>
      </c>
    </row>
    <row r="25" spans="1:21" ht="34.5" customHeight="1" thickBot="1">
      <c r="A25" s="32" t="s">
        <v>15</v>
      </c>
      <c r="B25" s="33">
        <f>SUM(B10:B24)</f>
        <v>2046</v>
      </c>
      <c r="C25" s="34">
        <f>SUM(C10:C24)</f>
        <v>2193</v>
      </c>
      <c r="D25" s="34">
        <f>SUM(D10:D24)</f>
        <v>123078.075</v>
      </c>
      <c r="E25" s="35">
        <f t="shared" si="2"/>
        <v>56.123153214774284</v>
      </c>
      <c r="F25" s="36">
        <f>SUM(F10:F24)</f>
        <v>1562</v>
      </c>
      <c r="G25" s="33">
        <f>SUM(G10:G24)</f>
        <v>2004</v>
      </c>
      <c r="H25" s="34">
        <f>SUM(H10:H24)</f>
        <v>91135.807</v>
      </c>
      <c r="I25" s="33">
        <f>H25/G25</f>
        <v>45.476949600798406</v>
      </c>
      <c r="J25" s="37">
        <f t="shared" si="4"/>
        <v>0.350490866888357</v>
      </c>
      <c r="K25" s="38">
        <f>SUM(K10:K24)</f>
        <v>20985</v>
      </c>
      <c r="L25" s="33">
        <f>SUM(L10:L24)</f>
        <v>22536</v>
      </c>
      <c r="M25" s="34">
        <f>SUM(M10:M24)</f>
        <v>1189851.7130000002</v>
      </c>
      <c r="N25" s="39">
        <f t="shared" si="5"/>
        <v>52.79782184061059</v>
      </c>
      <c r="O25" s="40">
        <f>SUM(O10:O24)</f>
        <v>22579</v>
      </c>
      <c r="P25" s="33">
        <f>SUM(P10:P24)</f>
        <v>25789</v>
      </c>
      <c r="Q25" s="34">
        <f>SUM(Q10:Q24)</f>
        <v>1172955.1779999998</v>
      </c>
      <c r="R25" s="41">
        <f>Q25/P25</f>
        <v>45.48277087130171</v>
      </c>
      <c r="S25" s="42">
        <f t="shared" si="7"/>
        <v>0.014405098606419541</v>
      </c>
      <c r="T25" s="43">
        <f>SUM(T10:T24)</f>
        <v>1</v>
      </c>
      <c r="U25" s="44">
        <f>SUM(U10:U24)</f>
        <v>0.9999999999999998</v>
      </c>
    </row>
    <row r="26" spans="1:21" ht="14.25" thickTop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8"/>
      <c r="U26" s="48"/>
    </row>
    <row r="27" spans="1:5" ht="12.75">
      <c r="A27" s="102"/>
      <c r="B27" s="103"/>
      <c r="C27" s="103"/>
      <c r="D27" s="103"/>
      <c r="E27" s="103"/>
    </row>
    <row r="28" ht="12.75">
      <c r="A28" s="139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orientation="landscape" paperSize="9" scale="68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59" zoomScaleNormal="59" zoomScalePageLayoutView="0" workbookViewId="0" topLeftCell="A1">
      <selection activeCell="AD26" sqref="AD26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92" t="s">
        <v>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7" spans="1:27" ht="21">
      <c r="A7" s="202" t="s">
        <v>52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181" t="s">
        <v>1</v>
      </c>
      <c r="Z11" s="181"/>
      <c r="AA11" s="181"/>
    </row>
    <row r="12" spans="1:27" ht="34.5" customHeight="1" thickBot="1" thickTop="1">
      <c r="A12" s="50"/>
      <c r="B12" s="178" t="s">
        <v>53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80"/>
    </row>
    <row r="13" spans="1:27" ht="30" customHeight="1" thickBot="1">
      <c r="A13" s="51"/>
      <c r="B13" s="182" t="s">
        <v>17</v>
      </c>
      <c r="C13" s="183"/>
      <c r="D13" s="183"/>
      <c r="E13" s="183"/>
      <c r="F13" s="183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5"/>
      <c r="V13" s="193" t="s">
        <v>18</v>
      </c>
      <c r="W13" s="194"/>
      <c r="X13" s="195"/>
      <c r="Y13" s="206" t="s">
        <v>19</v>
      </c>
      <c r="Z13" s="207"/>
      <c r="AA13" s="208"/>
    </row>
    <row r="14" spans="1:27" ht="27.75" customHeight="1" thickBot="1">
      <c r="A14" s="51" t="s">
        <v>2</v>
      </c>
      <c r="B14" s="215" t="s">
        <v>20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09" t="s">
        <v>21</v>
      </c>
      <c r="O14" s="210"/>
      <c r="P14" s="210"/>
      <c r="Q14" s="211"/>
      <c r="R14" s="129"/>
      <c r="S14" s="127" t="s">
        <v>31</v>
      </c>
      <c r="T14" s="127"/>
      <c r="U14" s="128"/>
      <c r="V14" s="196"/>
      <c r="W14" s="197"/>
      <c r="X14" s="198"/>
      <c r="Y14" s="203" t="s">
        <v>22</v>
      </c>
      <c r="Z14" s="204"/>
      <c r="AA14" s="205"/>
    </row>
    <row r="15" spans="1:27" ht="23.25" customHeight="1">
      <c r="A15" s="52"/>
      <c r="B15" s="186" t="s">
        <v>23</v>
      </c>
      <c r="C15" s="187"/>
      <c r="D15" s="187"/>
      <c r="E15" s="188"/>
      <c r="F15" s="186" t="s">
        <v>24</v>
      </c>
      <c r="G15" s="187"/>
      <c r="H15" s="187"/>
      <c r="I15" s="188"/>
      <c r="J15" s="189" t="s">
        <v>25</v>
      </c>
      <c r="K15" s="190"/>
      <c r="L15" s="190"/>
      <c r="M15" s="191"/>
      <c r="N15" s="212"/>
      <c r="O15" s="213"/>
      <c r="P15" s="213"/>
      <c r="Q15" s="214"/>
      <c r="R15" s="138"/>
      <c r="S15" s="53"/>
      <c r="T15" s="53"/>
      <c r="U15" s="53"/>
      <c r="V15" s="199"/>
      <c r="W15" s="200"/>
      <c r="X15" s="201"/>
      <c r="Y15" s="53"/>
      <c r="Z15" s="53"/>
      <c r="AA15" s="54"/>
    </row>
    <row r="16" spans="1:27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5" t="s">
        <v>10</v>
      </c>
      <c r="X16" s="66" t="s">
        <v>30</v>
      </c>
      <c r="Y16" s="56" t="s">
        <v>26</v>
      </c>
      <c r="Z16" s="62" t="s">
        <v>27</v>
      </c>
      <c r="AA16" s="67" t="s">
        <v>10</v>
      </c>
    </row>
    <row r="17" spans="1:27" ht="21.75" customHeight="1">
      <c r="A17" s="112" t="s">
        <v>45</v>
      </c>
      <c r="B17" s="151">
        <v>61</v>
      </c>
      <c r="C17" s="152">
        <v>34</v>
      </c>
      <c r="D17" s="153">
        <v>1677</v>
      </c>
      <c r="E17" s="154">
        <f aca="true" t="shared" si="0" ref="E17:E23">D17/L17</f>
        <v>0.8972712680577849</v>
      </c>
      <c r="F17" s="155">
        <v>2</v>
      </c>
      <c r="G17" s="152">
        <v>4</v>
      </c>
      <c r="H17" s="153">
        <v>192</v>
      </c>
      <c r="I17" s="154">
        <f aca="true" t="shared" si="1" ref="I17:I23">H17/L17</f>
        <v>0.10272873194221509</v>
      </c>
      <c r="J17" s="83">
        <f aca="true" t="shared" si="2" ref="J17:J31">B17+F17</f>
        <v>63</v>
      </c>
      <c r="K17" s="84">
        <f aca="true" t="shared" si="3" ref="K17:K31">C17+G17</f>
        <v>38</v>
      </c>
      <c r="L17" s="85">
        <f aca="true" t="shared" si="4" ref="L17:L31">D17+H17</f>
        <v>1869</v>
      </c>
      <c r="M17" s="86">
        <f aca="true" t="shared" si="5" ref="M17:M23">L17/T17</f>
        <v>0.956989247311828</v>
      </c>
      <c r="N17" s="82">
        <v>5</v>
      </c>
      <c r="O17" s="132">
        <v>2</v>
      </c>
      <c r="P17" s="79">
        <v>84</v>
      </c>
      <c r="Q17" s="81">
        <f aca="true" t="shared" si="6" ref="Q17:Q23">P17/T17</f>
        <v>0.043010752688172046</v>
      </c>
      <c r="R17" s="137">
        <f aca="true" t="shared" si="7" ref="R17:R31">J17+N17</f>
        <v>68</v>
      </c>
      <c r="S17" s="84">
        <f aca="true" t="shared" si="8" ref="S17:S31">K17+O17</f>
        <v>40</v>
      </c>
      <c r="T17" s="87">
        <f aca="true" t="shared" si="9" ref="T17:T31">L17+P17</f>
        <v>1953</v>
      </c>
      <c r="U17" s="86">
        <f aca="true" t="shared" si="10" ref="U17:U32">T17/AA17</f>
        <v>0.8873239436619719</v>
      </c>
      <c r="V17" s="79">
        <v>5</v>
      </c>
      <c r="W17" s="88">
        <v>248</v>
      </c>
      <c r="X17" s="81">
        <f aca="true" t="shared" si="11" ref="X17:X32">W17/AA17</f>
        <v>0.11267605633802817</v>
      </c>
      <c r="Y17" s="87">
        <f>R17</f>
        <v>68</v>
      </c>
      <c r="Z17" s="84">
        <f>S17+V17</f>
        <v>45</v>
      </c>
      <c r="AA17" s="89">
        <f>T17+W17</f>
        <v>2201</v>
      </c>
    </row>
    <row r="18" spans="1:27" ht="21.75" customHeight="1">
      <c r="A18" s="112" t="s">
        <v>41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3"/>
        <v>0</v>
      </c>
      <c r="L18" s="108">
        <f t="shared" si="4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7"/>
        <v>0</v>
      </c>
      <c r="S18" s="26">
        <f t="shared" si="8"/>
        <v>0</v>
      </c>
      <c r="T18" s="109">
        <f t="shared" si="9"/>
        <v>0</v>
      </c>
      <c r="U18" s="86">
        <v>0</v>
      </c>
      <c r="V18" s="104">
        <v>0</v>
      </c>
      <c r="W18" s="110">
        <v>0</v>
      </c>
      <c r="X18" s="106">
        <v>0</v>
      </c>
      <c r="Y18" s="109">
        <f aca="true" t="shared" si="12" ref="Y18:Y31">R18</f>
        <v>0</v>
      </c>
      <c r="Z18" s="26">
        <f aca="true" t="shared" si="13" ref="Z18:Z31">S18+V18</f>
        <v>0</v>
      </c>
      <c r="AA18" s="111">
        <f aca="true" t="shared" si="14" ref="AA18:AA31">T18+W18</f>
        <v>0</v>
      </c>
    </row>
    <row r="19" spans="1:27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3"/>
        <v>0</v>
      </c>
      <c r="L19" s="85">
        <f t="shared" si="4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7"/>
        <v>0</v>
      </c>
      <c r="S19" s="84">
        <f t="shared" si="8"/>
        <v>0</v>
      </c>
      <c r="T19" s="87">
        <f t="shared" si="9"/>
        <v>0</v>
      </c>
      <c r="U19" s="86">
        <v>0</v>
      </c>
      <c r="V19" s="79">
        <v>0</v>
      </c>
      <c r="W19" s="88">
        <v>0</v>
      </c>
      <c r="X19" s="106">
        <v>0</v>
      </c>
      <c r="Y19" s="87">
        <f t="shared" si="12"/>
        <v>0</v>
      </c>
      <c r="Z19" s="84">
        <f t="shared" si="13"/>
        <v>0</v>
      </c>
      <c r="AA19" s="89">
        <f t="shared" si="14"/>
        <v>0</v>
      </c>
    </row>
    <row r="20" spans="1:27" ht="21.75" customHeight="1">
      <c r="A20" s="77" t="s">
        <v>34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-0.1</v>
      </c>
      <c r="I20" s="81">
        <v>0</v>
      </c>
      <c r="J20" s="83">
        <f t="shared" si="2"/>
        <v>0</v>
      </c>
      <c r="K20" s="84">
        <f t="shared" si="3"/>
        <v>0</v>
      </c>
      <c r="L20" s="85">
        <f t="shared" si="4"/>
        <v>-0.1</v>
      </c>
      <c r="M20" s="86">
        <v>0</v>
      </c>
      <c r="N20" s="82">
        <v>112</v>
      </c>
      <c r="O20" s="132">
        <v>78</v>
      </c>
      <c r="P20" s="79">
        <v>3816.5</v>
      </c>
      <c r="Q20" s="81">
        <f t="shared" si="6"/>
        <v>1.0000262027041191</v>
      </c>
      <c r="R20" s="137">
        <f t="shared" si="7"/>
        <v>112</v>
      </c>
      <c r="S20" s="84">
        <f t="shared" si="8"/>
        <v>78</v>
      </c>
      <c r="T20" s="87">
        <f t="shared" si="9"/>
        <v>3816.4</v>
      </c>
      <c r="U20" s="86">
        <f t="shared" si="10"/>
        <v>0.46145289224221325</v>
      </c>
      <c r="V20" s="79">
        <v>197</v>
      </c>
      <c r="W20" s="88">
        <v>4454</v>
      </c>
      <c r="X20" s="106">
        <f t="shared" si="11"/>
        <v>0.5385471077577868</v>
      </c>
      <c r="Y20" s="87">
        <f t="shared" si="12"/>
        <v>112</v>
      </c>
      <c r="Z20" s="84">
        <f t="shared" si="13"/>
        <v>275</v>
      </c>
      <c r="AA20" s="89">
        <f t="shared" si="14"/>
        <v>8270.4</v>
      </c>
    </row>
    <row r="21" spans="1:27" ht="21.75" customHeight="1">
      <c r="A21" s="77" t="s">
        <v>36</v>
      </c>
      <c r="B21" s="78">
        <v>344</v>
      </c>
      <c r="C21" s="79">
        <v>344</v>
      </c>
      <c r="D21" s="80">
        <v>9407</v>
      </c>
      <c r="E21" s="81">
        <f t="shared" si="0"/>
        <v>0.9203600430486254</v>
      </c>
      <c r="F21" s="82">
        <v>16</v>
      </c>
      <c r="G21" s="79">
        <v>16</v>
      </c>
      <c r="H21" s="80">
        <v>814</v>
      </c>
      <c r="I21" s="81">
        <f t="shared" si="1"/>
        <v>0.07963995695137462</v>
      </c>
      <c r="J21" s="83">
        <f t="shared" si="2"/>
        <v>360</v>
      </c>
      <c r="K21" s="84">
        <f t="shared" si="3"/>
        <v>360</v>
      </c>
      <c r="L21" s="85">
        <f t="shared" si="4"/>
        <v>10221</v>
      </c>
      <c r="M21" s="86">
        <f t="shared" si="5"/>
        <v>0.6507289743426498</v>
      </c>
      <c r="N21" s="82">
        <v>71</v>
      </c>
      <c r="O21" s="132">
        <v>50</v>
      </c>
      <c r="P21" s="79">
        <v>5486</v>
      </c>
      <c r="Q21" s="81">
        <f t="shared" si="6"/>
        <v>0.34927102565735024</v>
      </c>
      <c r="R21" s="137">
        <f t="shared" si="7"/>
        <v>431</v>
      </c>
      <c r="S21" s="84">
        <f t="shared" si="8"/>
        <v>410</v>
      </c>
      <c r="T21" s="87">
        <f t="shared" si="9"/>
        <v>15707</v>
      </c>
      <c r="U21" s="86">
        <f t="shared" si="10"/>
        <v>0.7219949436911055</v>
      </c>
      <c r="V21" s="79">
        <v>60</v>
      </c>
      <c r="W21" s="88">
        <v>6048</v>
      </c>
      <c r="X21" s="106">
        <f t="shared" si="11"/>
        <v>0.2780050563088945</v>
      </c>
      <c r="Y21" s="87">
        <f t="shared" si="12"/>
        <v>431</v>
      </c>
      <c r="Z21" s="84">
        <f t="shared" si="13"/>
        <v>470</v>
      </c>
      <c r="AA21" s="89">
        <f t="shared" si="14"/>
        <v>21755</v>
      </c>
    </row>
    <row r="22" spans="1:27" ht="21.75" customHeight="1">
      <c r="A22" s="77" t="s">
        <v>12</v>
      </c>
      <c r="B22" s="78">
        <v>157</v>
      </c>
      <c r="C22" s="79">
        <v>157</v>
      </c>
      <c r="D22" s="80">
        <v>3694</v>
      </c>
      <c r="E22" s="81">
        <f t="shared" si="0"/>
        <v>0.9218866982780135</v>
      </c>
      <c r="F22" s="82">
        <v>14</v>
      </c>
      <c r="G22" s="79">
        <v>14</v>
      </c>
      <c r="H22" s="80">
        <v>313</v>
      </c>
      <c r="I22" s="81">
        <f t="shared" si="1"/>
        <v>0.07811330172198652</v>
      </c>
      <c r="J22" s="83">
        <f t="shared" si="2"/>
        <v>171</v>
      </c>
      <c r="K22" s="84">
        <f t="shared" si="3"/>
        <v>171</v>
      </c>
      <c r="L22" s="85">
        <f t="shared" si="4"/>
        <v>4007</v>
      </c>
      <c r="M22" s="86">
        <f t="shared" si="5"/>
        <v>0.8583240510667467</v>
      </c>
      <c r="N22" s="82">
        <v>9</v>
      </c>
      <c r="O22" s="132">
        <v>9</v>
      </c>
      <c r="P22" s="79">
        <v>661.4</v>
      </c>
      <c r="Q22" s="81">
        <f t="shared" si="6"/>
        <v>0.14167594893325336</v>
      </c>
      <c r="R22" s="137">
        <f t="shared" si="7"/>
        <v>180</v>
      </c>
      <c r="S22" s="84">
        <f t="shared" si="8"/>
        <v>180</v>
      </c>
      <c r="T22" s="87">
        <f t="shared" si="9"/>
        <v>4668.4</v>
      </c>
      <c r="U22" s="86">
        <f t="shared" si="10"/>
        <v>0.7956505436820397</v>
      </c>
      <c r="V22" s="79">
        <v>19</v>
      </c>
      <c r="W22" s="88">
        <v>1199</v>
      </c>
      <c r="X22" s="106">
        <f t="shared" si="11"/>
        <v>0.20434945631796025</v>
      </c>
      <c r="Y22" s="87">
        <f t="shared" si="12"/>
        <v>180</v>
      </c>
      <c r="Z22" s="84">
        <f t="shared" si="13"/>
        <v>199</v>
      </c>
      <c r="AA22" s="89">
        <f t="shared" si="14"/>
        <v>5867.4</v>
      </c>
    </row>
    <row r="23" spans="1:27" ht="21.75" customHeight="1">
      <c r="A23" s="77" t="s">
        <v>47</v>
      </c>
      <c r="B23" s="78">
        <v>293</v>
      </c>
      <c r="C23" s="79">
        <v>235</v>
      </c>
      <c r="D23" s="80">
        <v>10409</v>
      </c>
      <c r="E23" s="81">
        <f t="shared" si="0"/>
        <v>0.9691806331471136</v>
      </c>
      <c r="F23" s="82">
        <v>8</v>
      </c>
      <c r="G23" s="79">
        <v>8</v>
      </c>
      <c r="H23" s="80">
        <v>331</v>
      </c>
      <c r="I23" s="81">
        <f t="shared" si="1"/>
        <v>0.030819366852886405</v>
      </c>
      <c r="J23" s="83">
        <f t="shared" si="2"/>
        <v>301</v>
      </c>
      <c r="K23" s="84">
        <f t="shared" si="3"/>
        <v>243</v>
      </c>
      <c r="L23" s="85">
        <f t="shared" si="4"/>
        <v>10740</v>
      </c>
      <c r="M23" s="86">
        <f t="shared" si="5"/>
        <v>0.4939975162136056</v>
      </c>
      <c r="N23" s="82">
        <v>55</v>
      </c>
      <c r="O23" s="132">
        <v>55</v>
      </c>
      <c r="P23" s="79">
        <v>11001</v>
      </c>
      <c r="Q23" s="81">
        <f t="shared" si="6"/>
        <v>0.5060024837863943</v>
      </c>
      <c r="R23" s="137">
        <f t="shared" si="7"/>
        <v>356</v>
      </c>
      <c r="S23" s="84">
        <f t="shared" si="8"/>
        <v>298</v>
      </c>
      <c r="T23" s="87">
        <f t="shared" si="9"/>
        <v>21741</v>
      </c>
      <c r="U23" s="86">
        <f t="shared" si="10"/>
        <v>0.7595639870034587</v>
      </c>
      <c r="V23" s="79">
        <v>66</v>
      </c>
      <c r="W23" s="88">
        <v>6882</v>
      </c>
      <c r="X23" s="106">
        <f t="shared" si="11"/>
        <v>0.24043601299654124</v>
      </c>
      <c r="Y23" s="87">
        <f t="shared" si="12"/>
        <v>356</v>
      </c>
      <c r="Z23" s="84">
        <f t="shared" si="13"/>
        <v>364</v>
      </c>
      <c r="AA23" s="89">
        <f t="shared" si="14"/>
        <v>28623</v>
      </c>
    </row>
    <row r="24" spans="1:27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3"/>
        <v>0</v>
      </c>
      <c r="L24" s="85">
        <f t="shared" si="4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7"/>
        <v>0</v>
      </c>
      <c r="S24" s="84">
        <f t="shared" si="8"/>
        <v>0</v>
      </c>
      <c r="T24" s="87">
        <f t="shared" si="9"/>
        <v>0</v>
      </c>
      <c r="U24" s="86">
        <f t="shared" si="10"/>
        <v>0</v>
      </c>
      <c r="V24" s="79">
        <v>4</v>
      </c>
      <c r="W24" s="88">
        <v>408</v>
      </c>
      <c r="X24" s="106">
        <f t="shared" si="11"/>
        <v>1</v>
      </c>
      <c r="Y24" s="87">
        <f t="shared" si="12"/>
        <v>0</v>
      </c>
      <c r="Z24" s="84">
        <f t="shared" si="13"/>
        <v>4</v>
      </c>
      <c r="AA24" s="89">
        <f t="shared" si="14"/>
        <v>408</v>
      </c>
    </row>
    <row r="25" spans="1:27" ht="21.75" customHeight="1">
      <c r="A25" s="77" t="s">
        <v>40</v>
      </c>
      <c r="B25" s="78">
        <v>0</v>
      </c>
      <c r="C25" s="104">
        <v>0</v>
      </c>
      <c r="D25" s="105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3"/>
        <v>0</v>
      </c>
      <c r="L25" s="85">
        <f t="shared" si="4"/>
        <v>0</v>
      </c>
      <c r="M25" s="86">
        <v>0</v>
      </c>
      <c r="N25" s="82">
        <v>0</v>
      </c>
      <c r="O25" s="132">
        <v>0</v>
      </c>
      <c r="P25" s="79">
        <v>0</v>
      </c>
      <c r="Q25" s="81">
        <v>0</v>
      </c>
      <c r="R25" s="137">
        <f t="shared" si="7"/>
        <v>0</v>
      </c>
      <c r="S25" s="84">
        <f t="shared" si="8"/>
        <v>0</v>
      </c>
      <c r="T25" s="87">
        <f t="shared" si="9"/>
        <v>0</v>
      </c>
      <c r="U25" s="86">
        <v>0</v>
      </c>
      <c r="V25" s="79">
        <v>0</v>
      </c>
      <c r="W25" s="88">
        <v>0</v>
      </c>
      <c r="X25" s="106">
        <v>0</v>
      </c>
      <c r="Y25" s="87">
        <f t="shared" si="12"/>
        <v>0</v>
      </c>
      <c r="Z25" s="84">
        <f t="shared" si="13"/>
        <v>0</v>
      </c>
      <c r="AA25" s="89">
        <f t="shared" si="14"/>
        <v>0</v>
      </c>
    </row>
    <row r="26" spans="1:27" ht="21.75" customHeight="1">
      <c r="A26" s="77" t="s">
        <v>33</v>
      </c>
      <c r="B26" s="78">
        <v>0</v>
      </c>
      <c r="C26" s="104">
        <v>0</v>
      </c>
      <c r="D26" s="105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3"/>
        <v>0</v>
      </c>
      <c r="L26" s="85">
        <f t="shared" si="4"/>
        <v>0</v>
      </c>
      <c r="M26" s="86">
        <v>0</v>
      </c>
      <c r="N26" s="82">
        <v>3</v>
      </c>
      <c r="O26" s="132">
        <v>3</v>
      </c>
      <c r="P26" s="79">
        <v>1537.026</v>
      </c>
      <c r="Q26" s="81">
        <v>0</v>
      </c>
      <c r="R26" s="137">
        <f t="shared" si="7"/>
        <v>3</v>
      </c>
      <c r="S26" s="84">
        <f t="shared" si="8"/>
        <v>3</v>
      </c>
      <c r="T26" s="87">
        <f t="shared" si="9"/>
        <v>1537.026</v>
      </c>
      <c r="U26" s="86">
        <f t="shared" si="10"/>
        <v>0.37906379977286153</v>
      </c>
      <c r="V26" s="79">
        <v>32</v>
      </c>
      <c r="W26" s="88">
        <v>2517.769</v>
      </c>
      <c r="X26" s="81">
        <f t="shared" si="11"/>
        <v>0.6209362002271385</v>
      </c>
      <c r="Y26" s="87">
        <f t="shared" si="12"/>
        <v>3</v>
      </c>
      <c r="Z26" s="84">
        <f t="shared" si="13"/>
        <v>35</v>
      </c>
      <c r="AA26" s="89">
        <f t="shared" si="14"/>
        <v>4054.795</v>
      </c>
    </row>
    <row r="27" spans="1:27" ht="21.75" customHeight="1">
      <c r="A27" s="77" t="s">
        <v>43</v>
      </c>
      <c r="B27" s="78">
        <v>0</v>
      </c>
      <c r="C27" s="79">
        <v>0</v>
      </c>
      <c r="D27" s="80">
        <v>0</v>
      </c>
      <c r="E27" s="81">
        <v>0</v>
      </c>
      <c r="F27" s="82">
        <v>0</v>
      </c>
      <c r="G27" s="79">
        <v>0</v>
      </c>
      <c r="H27" s="80">
        <v>0</v>
      </c>
      <c r="I27" s="81">
        <v>0</v>
      </c>
      <c r="J27" s="83">
        <f t="shared" si="2"/>
        <v>0</v>
      </c>
      <c r="K27" s="84">
        <f t="shared" si="3"/>
        <v>0</v>
      </c>
      <c r="L27" s="85">
        <f t="shared" si="4"/>
        <v>0</v>
      </c>
      <c r="M27" s="86">
        <v>0</v>
      </c>
      <c r="N27" s="82">
        <v>0</v>
      </c>
      <c r="O27" s="132">
        <v>0</v>
      </c>
      <c r="P27" s="79">
        <v>0</v>
      </c>
      <c r="Q27" s="81">
        <v>0</v>
      </c>
      <c r="R27" s="137">
        <f t="shared" si="7"/>
        <v>0</v>
      </c>
      <c r="S27" s="84">
        <f t="shared" si="8"/>
        <v>0</v>
      </c>
      <c r="T27" s="87">
        <f t="shared" si="9"/>
        <v>0</v>
      </c>
      <c r="U27" s="86">
        <v>0</v>
      </c>
      <c r="V27" s="79">
        <v>0</v>
      </c>
      <c r="W27" s="88">
        <v>0</v>
      </c>
      <c r="X27" s="106">
        <v>0</v>
      </c>
      <c r="Y27" s="87">
        <f t="shared" si="12"/>
        <v>0</v>
      </c>
      <c r="Z27" s="84">
        <v>104</v>
      </c>
      <c r="AA27" s="89">
        <v>4843.08</v>
      </c>
    </row>
    <row r="28" spans="1:27" ht="21.75" customHeight="1">
      <c r="A28" s="77" t="s">
        <v>14</v>
      </c>
      <c r="B28" s="78">
        <v>177</v>
      </c>
      <c r="C28" s="79">
        <v>111</v>
      </c>
      <c r="D28" s="80">
        <v>5419</v>
      </c>
      <c r="E28" s="81">
        <f>D28/L28</f>
        <v>0.9246966878828728</v>
      </c>
      <c r="F28" s="82">
        <v>11</v>
      </c>
      <c r="G28" s="79">
        <v>11</v>
      </c>
      <c r="H28" s="80">
        <v>441.3</v>
      </c>
      <c r="I28" s="81">
        <f>H28/L28</f>
        <v>0.07530331211712711</v>
      </c>
      <c r="J28" s="83">
        <f t="shared" si="2"/>
        <v>188</v>
      </c>
      <c r="K28" s="84">
        <f t="shared" si="3"/>
        <v>122</v>
      </c>
      <c r="L28" s="85">
        <f t="shared" si="4"/>
        <v>5860.3</v>
      </c>
      <c r="M28" s="86">
        <f>L28/T28</f>
        <v>0.5792355668014194</v>
      </c>
      <c r="N28" s="82">
        <v>60</v>
      </c>
      <c r="O28" s="132">
        <v>39</v>
      </c>
      <c r="P28" s="79">
        <v>4257</v>
      </c>
      <c r="Q28" s="81">
        <f>P28/T28</f>
        <v>0.4207644331985807</v>
      </c>
      <c r="R28" s="137">
        <f t="shared" si="7"/>
        <v>248</v>
      </c>
      <c r="S28" s="84">
        <f t="shared" si="8"/>
        <v>161</v>
      </c>
      <c r="T28" s="87">
        <f t="shared" si="9"/>
        <v>10117.3</v>
      </c>
      <c r="U28" s="86">
        <f t="shared" si="10"/>
        <v>0.7159446339357742</v>
      </c>
      <c r="V28" s="79">
        <v>55</v>
      </c>
      <c r="W28" s="88">
        <v>4014.1</v>
      </c>
      <c r="X28" s="106">
        <f t="shared" si="11"/>
        <v>0.28405536606422577</v>
      </c>
      <c r="Y28" s="87">
        <f t="shared" si="12"/>
        <v>248</v>
      </c>
      <c r="Z28" s="84">
        <f t="shared" si="13"/>
        <v>216</v>
      </c>
      <c r="AA28" s="89">
        <f t="shared" si="14"/>
        <v>14131.4</v>
      </c>
    </row>
    <row r="29" spans="1:27" ht="21.75" customHeight="1">
      <c r="A29" s="77" t="s">
        <v>37</v>
      </c>
      <c r="B29" s="78">
        <v>30</v>
      </c>
      <c r="C29" s="79">
        <v>30</v>
      </c>
      <c r="D29" s="80">
        <v>1126</v>
      </c>
      <c r="E29" s="81">
        <f>D29/L29</f>
        <v>0.8908227848101266</v>
      </c>
      <c r="F29" s="82">
        <v>3</v>
      </c>
      <c r="G29" s="79">
        <v>3</v>
      </c>
      <c r="H29" s="80">
        <v>138</v>
      </c>
      <c r="I29" s="81">
        <f>H29/L29</f>
        <v>0.10917721518987342</v>
      </c>
      <c r="J29" s="83">
        <f t="shared" si="2"/>
        <v>33</v>
      </c>
      <c r="K29" s="84">
        <f t="shared" si="3"/>
        <v>33</v>
      </c>
      <c r="L29" s="85">
        <f t="shared" si="4"/>
        <v>1264</v>
      </c>
      <c r="M29" s="86">
        <f>L29/T29</f>
        <v>0.3650014438348253</v>
      </c>
      <c r="N29" s="82">
        <v>27</v>
      </c>
      <c r="O29" s="132">
        <v>25</v>
      </c>
      <c r="P29" s="79">
        <v>2199</v>
      </c>
      <c r="Q29" s="81">
        <f>P29/T29</f>
        <v>0.6349985561651748</v>
      </c>
      <c r="R29" s="137">
        <f t="shared" si="7"/>
        <v>60</v>
      </c>
      <c r="S29" s="84">
        <f t="shared" si="8"/>
        <v>58</v>
      </c>
      <c r="T29" s="87">
        <f t="shared" si="9"/>
        <v>3463</v>
      </c>
      <c r="U29" s="86">
        <f t="shared" si="10"/>
        <v>0.6980447490425318</v>
      </c>
      <c r="V29" s="79">
        <v>24</v>
      </c>
      <c r="W29" s="88">
        <v>1498</v>
      </c>
      <c r="X29" s="106">
        <f t="shared" si="11"/>
        <v>0.3019552509574683</v>
      </c>
      <c r="Y29" s="87">
        <f t="shared" si="12"/>
        <v>60</v>
      </c>
      <c r="Z29" s="84">
        <f t="shared" si="13"/>
        <v>82</v>
      </c>
      <c r="AA29" s="89">
        <f t="shared" si="14"/>
        <v>4961</v>
      </c>
    </row>
    <row r="30" spans="1:27" ht="21.75" customHeight="1">
      <c r="A30" s="77" t="s">
        <v>35</v>
      </c>
      <c r="B30" s="78">
        <v>294</v>
      </c>
      <c r="C30" s="79">
        <v>72</v>
      </c>
      <c r="D30" s="80">
        <v>8975</v>
      </c>
      <c r="E30" s="81">
        <f>D30/L30</f>
        <v>0.9777753567926789</v>
      </c>
      <c r="F30" s="82">
        <v>4</v>
      </c>
      <c r="G30" s="79">
        <v>4</v>
      </c>
      <c r="H30" s="80">
        <v>204</v>
      </c>
      <c r="I30" s="81">
        <f>H30/L30</f>
        <v>0.02222464320732106</v>
      </c>
      <c r="J30" s="83">
        <f t="shared" si="2"/>
        <v>298</v>
      </c>
      <c r="K30" s="84">
        <f t="shared" si="3"/>
        <v>76</v>
      </c>
      <c r="L30" s="85">
        <f t="shared" si="4"/>
        <v>9179</v>
      </c>
      <c r="M30" s="86">
        <f>L30/T30</f>
        <v>0.6496107572540694</v>
      </c>
      <c r="N30" s="82">
        <v>46</v>
      </c>
      <c r="O30" s="132">
        <v>18</v>
      </c>
      <c r="P30" s="79">
        <v>4951</v>
      </c>
      <c r="Q30" s="81">
        <f>P30/T30</f>
        <v>0.35038924274593064</v>
      </c>
      <c r="R30" s="137">
        <f t="shared" si="7"/>
        <v>344</v>
      </c>
      <c r="S30" s="84">
        <f t="shared" si="8"/>
        <v>94</v>
      </c>
      <c r="T30" s="87">
        <f t="shared" si="9"/>
        <v>14130</v>
      </c>
      <c r="U30" s="86">
        <f t="shared" si="10"/>
        <v>0.7444678609062171</v>
      </c>
      <c r="V30" s="79">
        <v>36</v>
      </c>
      <c r="W30" s="88">
        <v>4850</v>
      </c>
      <c r="X30" s="81">
        <f t="shared" si="11"/>
        <v>0.2555321390937829</v>
      </c>
      <c r="Y30" s="87">
        <f t="shared" si="12"/>
        <v>344</v>
      </c>
      <c r="Z30" s="84">
        <f t="shared" si="13"/>
        <v>130</v>
      </c>
      <c r="AA30" s="89">
        <f t="shared" si="14"/>
        <v>18980</v>
      </c>
    </row>
    <row r="31" spans="1:27" ht="21.75" customHeight="1" thickBot="1">
      <c r="A31" s="90" t="s">
        <v>39</v>
      </c>
      <c r="B31" s="78">
        <v>216</v>
      </c>
      <c r="C31" s="79">
        <v>209</v>
      </c>
      <c r="D31" s="80">
        <v>6033</v>
      </c>
      <c r="E31" s="72">
        <f>D31/L31</f>
        <v>0.9290113951339698</v>
      </c>
      <c r="F31" s="70">
        <v>16</v>
      </c>
      <c r="G31" s="71">
        <v>16</v>
      </c>
      <c r="H31" s="91">
        <v>461</v>
      </c>
      <c r="I31" s="81">
        <f>H31/L31</f>
        <v>0.07098860486603017</v>
      </c>
      <c r="J31" s="92">
        <f t="shared" si="2"/>
        <v>232</v>
      </c>
      <c r="K31" s="74">
        <f t="shared" si="3"/>
        <v>225</v>
      </c>
      <c r="L31" s="93">
        <f t="shared" si="4"/>
        <v>6494</v>
      </c>
      <c r="M31" s="69">
        <f>L31/T31</f>
        <v>0.8910537870472008</v>
      </c>
      <c r="N31" s="70">
        <v>12</v>
      </c>
      <c r="O31" s="131">
        <v>12</v>
      </c>
      <c r="P31" s="71">
        <v>794</v>
      </c>
      <c r="Q31" s="81">
        <f>P31/T31</f>
        <v>0.10894621295279912</v>
      </c>
      <c r="R31" s="136">
        <f t="shared" si="7"/>
        <v>244</v>
      </c>
      <c r="S31" s="74">
        <f t="shared" si="8"/>
        <v>237</v>
      </c>
      <c r="T31" s="73">
        <f t="shared" si="9"/>
        <v>7288</v>
      </c>
      <c r="U31" s="69">
        <f t="shared" si="10"/>
        <v>0.8113102526995436</v>
      </c>
      <c r="V31" s="79">
        <v>32</v>
      </c>
      <c r="W31" s="88">
        <v>1695</v>
      </c>
      <c r="X31" s="72">
        <f t="shared" si="11"/>
        <v>0.18868974730045643</v>
      </c>
      <c r="Y31" s="73">
        <f t="shared" si="12"/>
        <v>244</v>
      </c>
      <c r="Z31" s="74">
        <f t="shared" si="13"/>
        <v>269</v>
      </c>
      <c r="AA31" s="76">
        <f t="shared" si="14"/>
        <v>8983</v>
      </c>
    </row>
    <row r="32" spans="1:27" ht="33" customHeight="1" thickBot="1">
      <c r="A32" s="94" t="s">
        <v>15</v>
      </c>
      <c r="B32" s="95">
        <f>SUM(B17:B31)</f>
        <v>1572</v>
      </c>
      <c r="C32" s="96">
        <f>SUM(C17:C31)</f>
        <v>1192</v>
      </c>
      <c r="D32" s="97">
        <f>SUM(D17:D31)</f>
        <v>46740</v>
      </c>
      <c r="E32" s="98">
        <f>D32/L32</f>
        <v>0.9416893996478235</v>
      </c>
      <c r="F32" s="40">
        <f>SUM(F17:F31)</f>
        <v>74</v>
      </c>
      <c r="G32" s="96">
        <f>SUM(G17:G31)</f>
        <v>76</v>
      </c>
      <c r="H32" s="97">
        <f>SUM(H17:H31)</f>
        <v>2894.2000000000003</v>
      </c>
      <c r="I32" s="98">
        <f>H32/L32</f>
        <v>0.058310600352176535</v>
      </c>
      <c r="J32" s="99">
        <f>SUM(J17:J31)</f>
        <v>1646</v>
      </c>
      <c r="K32" s="100">
        <f>SUM(K17:K31)</f>
        <v>1268</v>
      </c>
      <c r="L32" s="97">
        <f>SUM(L17:L31)</f>
        <v>49634.2</v>
      </c>
      <c r="M32" s="98">
        <f>L32/T32</f>
        <v>0.5879357733276384</v>
      </c>
      <c r="N32" s="40">
        <f>SUM(N17:N31)</f>
        <v>400</v>
      </c>
      <c r="O32" s="134">
        <f>SUM(O17:O31)</f>
        <v>291</v>
      </c>
      <c r="P32" s="96">
        <f>SUM(P17:P31)</f>
        <v>34786.92600000001</v>
      </c>
      <c r="Q32" s="98">
        <f>P32/T32</f>
        <v>0.41206422667236164</v>
      </c>
      <c r="R32" s="40">
        <f>SUM(R17:R31)</f>
        <v>2046</v>
      </c>
      <c r="S32" s="100">
        <f>SUM(S17:S31)</f>
        <v>1559</v>
      </c>
      <c r="T32" s="96">
        <f>SUM(T17:T31)</f>
        <v>84421.126</v>
      </c>
      <c r="U32" s="98">
        <f t="shared" si="10"/>
        <v>0.6859152290121535</v>
      </c>
      <c r="V32" s="96">
        <f>SUM(V17:V31)</f>
        <v>530</v>
      </c>
      <c r="W32" s="39">
        <f>SUM(W17:W31)</f>
        <v>33813.869</v>
      </c>
      <c r="X32" s="98">
        <f t="shared" si="11"/>
        <v>0.2747351142760398</v>
      </c>
      <c r="Y32" s="96">
        <f>SUM(Y17:Y31)</f>
        <v>2046</v>
      </c>
      <c r="Z32" s="100">
        <f>SUM(Z17:Z31)</f>
        <v>2193</v>
      </c>
      <c r="AA32" s="101">
        <f>SUM(AA17:AA31)</f>
        <v>123078.075</v>
      </c>
    </row>
    <row r="33" ht="13.5" thickTop="1"/>
    <row r="34" spans="1:6" ht="15" customHeight="1">
      <c r="A34" s="102"/>
      <c r="B34" s="103"/>
      <c r="C34" s="103"/>
      <c r="D34" s="103"/>
      <c r="E34" s="103"/>
      <c r="F34" s="103"/>
    </row>
    <row r="37" spans="2:7" ht="12.75">
      <c r="B37" s="113"/>
      <c r="C37" s="113"/>
      <c r="F37" s="113"/>
      <c r="G37" s="113"/>
    </row>
    <row r="38" spans="6:7" ht="12.75">
      <c r="F38" s="113"/>
      <c r="G38" s="113"/>
    </row>
  </sheetData>
  <sheetProtection/>
  <mergeCells count="13">
    <mergeCell ref="A3:AA3"/>
    <mergeCell ref="V13:X15"/>
    <mergeCell ref="A7:AA7"/>
    <mergeCell ref="Y14:AA14"/>
    <mergeCell ref="Y13:AA13"/>
    <mergeCell ref="N14:Q15"/>
    <mergeCell ref="B14:M14"/>
    <mergeCell ref="B12:AA12"/>
    <mergeCell ref="Y11:AA11"/>
    <mergeCell ref="B13:U13"/>
    <mergeCell ref="B15:E15"/>
    <mergeCell ref="F15:I15"/>
    <mergeCell ref="J15:M15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1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8"/>
  <sheetViews>
    <sheetView zoomScale="64" zoomScaleNormal="64" zoomScalePageLayoutView="0" workbookViewId="0" topLeftCell="A1">
      <selection activeCell="P29" sqref="P29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92" t="s">
        <v>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7" spans="1:30" ht="21">
      <c r="A7" s="202" t="s">
        <v>50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1" spans="28:30" ht="15.75" thickBot="1">
      <c r="AB11" s="181" t="s">
        <v>1</v>
      </c>
      <c r="AC11" s="181"/>
      <c r="AD11" s="181"/>
    </row>
    <row r="12" spans="1:30" ht="34.5" customHeight="1" thickBot="1" thickTop="1">
      <c r="A12" s="50"/>
      <c r="B12" s="178" t="s">
        <v>51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</row>
    <row r="13" spans="1:30" ht="30" customHeight="1" thickBot="1">
      <c r="A13" s="51"/>
      <c r="B13" s="182" t="s">
        <v>17</v>
      </c>
      <c r="C13" s="183"/>
      <c r="D13" s="183"/>
      <c r="E13" s="183"/>
      <c r="F13" s="183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5"/>
      <c r="V13" s="193" t="s">
        <v>18</v>
      </c>
      <c r="W13" s="194"/>
      <c r="X13" s="195"/>
      <c r="Y13" s="142"/>
      <c r="Z13" s="142"/>
      <c r="AA13" s="142"/>
      <c r="AB13" s="206" t="s">
        <v>19</v>
      </c>
      <c r="AC13" s="207"/>
      <c r="AD13" s="208"/>
    </row>
    <row r="14" spans="1:30" ht="27.75" customHeight="1" thickBot="1">
      <c r="A14" s="51" t="s">
        <v>2</v>
      </c>
      <c r="B14" s="215" t="s">
        <v>20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09" t="s">
        <v>21</v>
      </c>
      <c r="O14" s="210"/>
      <c r="P14" s="210"/>
      <c r="Q14" s="211"/>
      <c r="R14" s="129"/>
      <c r="S14" s="127" t="s">
        <v>31</v>
      </c>
      <c r="T14" s="127"/>
      <c r="U14" s="128"/>
      <c r="V14" s="196"/>
      <c r="W14" s="197"/>
      <c r="X14" s="198"/>
      <c r="Y14" s="196" t="s">
        <v>44</v>
      </c>
      <c r="Z14" s="197"/>
      <c r="AA14" s="198"/>
      <c r="AB14" s="203" t="s">
        <v>22</v>
      </c>
      <c r="AC14" s="204"/>
      <c r="AD14" s="205"/>
    </row>
    <row r="15" spans="1:30" ht="23.25" customHeight="1">
      <c r="A15" s="52"/>
      <c r="B15" s="186" t="s">
        <v>23</v>
      </c>
      <c r="C15" s="187"/>
      <c r="D15" s="187"/>
      <c r="E15" s="188"/>
      <c r="F15" s="186" t="s">
        <v>24</v>
      </c>
      <c r="G15" s="187"/>
      <c r="H15" s="187"/>
      <c r="I15" s="188"/>
      <c r="J15" s="189" t="s">
        <v>25</v>
      </c>
      <c r="K15" s="190"/>
      <c r="L15" s="190"/>
      <c r="M15" s="191"/>
      <c r="N15" s="212"/>
      <c r="O15" s="213"/>
      <c r="P15" s="213"/>
      <c r="Q15" s="214"/>
      <c r="R15" s="138"/>
      <c r="S15" s="53"/>
      <c r="T15" s="53"/>
      <c r="U15" s="53"/>
      <c r="V15" s="199"/>
      <c r="W15" s="200"/>
      <c r="X15" s="201"/>
      <c r="Y15" s="143"/>
      <c r="Z15" s="143"/>
      <c r="AA15" s="144"/>
      <c r="AB15" s="53"/>
      <c r="AC15" s="53"/>
      <c r="AD15" s="54"/>
    </row>
    <row r="16" spans="1:30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3" t="s">
        <v>10</v>
      </c>
      <c r="X16" s="145" t="s">
        <v>30</v>
      </c>
      <c r="Y16" s="66" t="s">
        <v>26</v>
      </c>
      <c r="Z16" s="66" t="s">
        <v>27</v>
      </c>
      <c r="AA16" s="145" t="s">
        <v>10</v>
      </c>
      <c r="AB16" s="146" t="s">
        <v>26</v>
      </c>
      <c r="AC16" s="62" t="s">
        <v>27</v>
      </c>
      <c r="AD16" s="67" t="s">
        <v>10</v>
      </c>
    </row>
    <row r="17" spans="1:30" ht="21.75" customHeight="1">
      <c r="A17" s="77" t="s">
        <v>45</v>
      </c>
      <c r="B17" s="151">
        <v>464</v>
      </c>
      <c r="C17" s="152">
        <v>335</v>
      </c>
      <c r="D17" s="153">
        <v>12204.3</v>
      </c>
      <c r="E17" s="154">
        <f aca="true" t="shared" si="0" ref="E17:E32">D17/L17</f>
        <v>0.9059482009902533</v>
      </c>
      <c r="F17" s="155">
        <v>34</v>
      </c>
      <c r="G17" s="152">
        <v>36</v>
      </c>
      <c r="H17" s="153">
        <v>1267</v>
      </c>
      <c r="I17" s="154">
        <f aca="true" t="shared" si="1" ref="I17:I32">H17/L17</f>
        <v>0.09405179900974665</v>
      </c>
      <c r="J17" s="83">
        <f aca="true" t="shared" si="2" ref="J17:L31">B17+F17</f>
        <v>498</v>
      </c>
      <c r="K17" s="84">
        <f t="shared" si="2"/>
        <v>371</v>
      </c>
      <c r="L17" s="85">
        <f t="shared" si="2"/>
        <v>13471.3</v>
      </c>
      <c r="M17" s="86">
        <f aca="true" t="shared" si="3" ref="M17:M23">L17/T17</f>
        <v>0.7600469412050124</v>
      </c>
      <c r="N17" s="82">
        <v>54</v>
      </c>
      <c r="O17" s="132">
        <v>32</v>
      </c>
      <c r="P17" s="79">
        <v>4253</v>
      </c>
      <c r="Q17" s="81">
        <f aca="true" t="shared" si="4" ref="Q17:Q23">P17/T17</f>
        <v>0.23995305879498768</v>
      </c>
      <c r="R17" s="137">
        <f aca="true" t="shared" si="5" ref="R17:T31">J17+N17</f>
        <v>552</v>
      </c>
      <c r="S17" s="84">
        <f t="shared" si="5"/>
        <v>403</v>
      </c>
      <c r="T17" s="87">
        <f t="shared" si="5"/>
        <v>17724.3</v>
      </c>
      <c r="U17" s="86">
        <f aca="true" t="shared" si="6" ref="U17:U22">T17/AD17</f>
        <v>0.8024220748353215</v>
      </c>
      <c r="V17" s="79">
        <v>87</v>
      </c>
      <c r="W17" s="80">
        <v>4364.2</v>
      </c>
      <c r="X17" s="81">
        <f aca="true" t="shared" si="7" ref="X17:X22">W17/AD17</f>
        <v>0.19757792516467845</v>
      </c>
      <c r="Y17" s="79">
        <v>0</v>
      </c>
      <c r="Z17" s="147">
        <v>0</v>
      </c>
      <c r="AA17" s="88">
        <v>0</v>
      </c>
      <c r="AB17" s="87">
        <f>R17+Y17</f>
        <v>552</v>
      </c>
      <c r="AC17" s="84">
        <f>S17+V17+Z17</f>
        <v>490</v>
      </c>
      <c r="AD17" s="89">
        <f>T17+W17+AA17</f>
        <v>22088.5</v>
      </c>
    </row>
    <row r="18" spans="1:30" ht="21.75" customHeight="1">
      <c r="A18" s="112" t="s">
        <v>41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2"/>
        <v>0</v>
      </c>
      <c r="L18" s="108">
        <f t="shared" si="2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5"/>
        <v>0</v>
      </c>
      <c r="S18" s="26">
        <f t="shared" si="5"/>
        <v>0</v>
      </c>
      <c r="T18" s="109">
        <f t="shared" si="5"/>
        <v>0</v>
      </c>
      <c r="U18" s="86">
        <v>0</v>
      </c>
      <c r="V18" s="104">
        <v>0</v>
      </c>
      <c r="W18" s="105">
        <v>0</v>
      </c>
      <c r="X18" s="106">
        <v>0</v>
      </c>
      <c r="Y18" s="104">
        <v>0</v>
      </c>
      <c r="Z18" s="124">
        <v>0</v>
      </c>
      <c r="AA18" s="110">
        <v>0</v>
      </c>
      <c r="AB18" s="109">
        <f aca="true" t="shared" si="8" ref="AB18:AB31">R18+Y18</f>
        <v>0</v>
      </c>
      <c r="AC18" s="26">
        <f aca="true" t="shared" si="9" ref="AC18:AC31">S18+V18+Z18</f>
        <v>0</v>
      </c>
      <c r="AD18" s="111">
        <f aca="true" t="shared" si="10" ref="AD18:AD31">T18+W18+AA18</f>
        <v>0</v>
      </c>
    </row>
    <row r="19" spans="1:30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2"/>
        <v>0</v>
      </c>
      <c r="L19" s="85">
        <f t="shared" si="2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5"/>
        <v>0</v>
      </c>
      <c r="S19" s="84">
        <f t="shared" si="5"/>
        <v>0</v>
      </c>
      <c r="T19" s="87">
        <f t="shared" si="5"/>
        <v>0</v>
      </c>
      <c r="U19" s="86">
        <v>0</v>
      </c>
      <c r="V19" s="79">
        <v>0</v>
      </c>
      <c r="W19" s="80">
        <v>0</v>
      </c>
      <c r="X19" s="106">
        <v>0</v>
      </c>
      <c r="Y19" s="104">
        <v>0</v>
      </c>
      <c r="Z19" s="124">
        <v>0</v>
      </c>
      <c r="AA19" s="110">
        <v>0</v>
      </c>
      <c r="AB19" s="87">
        <f t="shared" si="8"/>
        <v>0</v>
      </c>
      <c r="AC19" s="84">
        <f t="shared" si="9"/>
        <v>0</v>
      </c>
      <c r="AD19" s="89">
        <f t="shared" si="10"/>
        <v>0</v>
      </c>
    </row>
    <row r="20" spans="1:30" ht="21.75" customHeight="1">
      <c r="A20" s="77" t="s">
        <v>34</v>
      </c>
      <c r="B20" s="78">
        <v>0</v>
      </c>
      <c r="C20" s="79">
        <v>0</v>
      </c>
      <c r="D20" s="80">
        <v>0</v>
      </c>
      <c r="E20" s="81">
        <f t="shared" si="0"/>
        <v>0</v>
      </c>
      <c r="F20" s="82">
        <v>0</v>
      </c>
      <c r="G20" s="79">
        <v>0</v>
      </c>
      <c r="H20" s="80">
        <v>-0.1</v>
      </c>
      <c r="I20" s="81">
        <v>0</v>
      </c>
      <c r="J20" s="83">
        <f t="shared" si="2"/>
        <v>0</v>
      </c>
      <c r="K20" s="84">
        <f t="shared" si="2"/>
        <v>0</v>
      </c>
      <c r="L20" s="85">
        <f t="shared" si="2"/>
        <v>-0.1</v>
      </c>
      <c r="M20" s="86">
        <f t="shared" si="3"/>
        <v>-2.803743558399175E-06</v>
      </c>
      <c r="N20" s="82">
        <v>1032</v>
      </c>
      <c r="O20" s="132">
        <v>743</v>
      </c>
      <c r="P20" s="79">
        <v>35666.7</v>
      </c>
      <c r="Q20" s="81">
        <f t="shared" si="4"/>
        <v>1.0000028037435584</v>
      </c>
      <c r="R20" s="137">
        <f t="shared" si="5"/>
        <v>1032</v>
      </c>
      <c r="S20" s="84">
        <f t="shared" si="5"/>
        <v>743</v>
      </c>
      <c r="T20" s="87">
        <f t="shared" si="5"/>
        <v>35666.6</v>
      </c>
      <c r="U20" s="86">
        <f t="shared" si="6"/>
        <v>0.5563569884287929</v>
      </c>
      <c r="V20" s="79">
        <v>1703</v>
      </c>
      <c r="W20" s="80">
        <v>28441.2</v>
      </c>
      <c r="X20" s="106">
        <f t="shared" si="7"/>
        <v>0.44364925110049697</v>
      </c>
      <c r="Y20" s="104">
        <v>0</v>
      </c>
      <c r="Z20" s="124">
        <v>0</v>
      </c>
      <c r="AA20" s="110">
        <v>-0.4</v>
      </c>
      <c r="AB20" s="87">
        <f t="shared" si="8"/>
        <v>1032</v>
      </c>
      <c r="AC20" s="84">
        <f t="shared" si="9"/>
        <v>2446</v>
      </c>
      <c r="AD20" s="89">
        <f t="shared" si="10"/>
        <v>64107.4</v>
      </c>
    </row>
    <row r="21" spans="1:30" ht="21.75" customHeight="1">
      <c r="A21" s="77" t="s">
        <v>36</v>
      </c>
      <c r="B21" s="78">
        <v>2874</v>
      </c>
      <c r="C21" s="79">
        <v>2874</v>
      </c>
      <c r="D21" s="80">
        <v>72249.2</v>
      </c>
      <c r="E21" s="81">
        <f t="shared" si="0"/>
        <v>0.8390162556118906</v>
      </c>
      <c r="F21" s="82">
        <v>352</v>
      </c>
      <c r="G21" s="79">
        <v>352</v>
      </c>
      <c r="H21" s="80">
        <v>13862.599999999999</v>
      </c>
      <c r="I21" s="81">
        <f t="shared" si="1"/>
        <v>0.16098374438810942</v>
      </c>
      <c r="J21" s="83">
        <f t="shared" si="2"/>
        <v>3226</v>
      </c>
      <c r="K21" s="84">
        <f t="shared" si="2"/>
        <v>3226</v>
      </c>
      <c r="L21" s="85">
        <f t="shared" si="2"/>
        <v>86111.79999999999</v>
      </c>
      <c r="M21" s="86">
        <f t="shared" si="3"/>
        <v>0.6547614250096756</v>
      </c>
      <c r="N21" s="82">
        <v>661</v>
      </c>
      <c r="O21" s="132">
        <v>397</v>
      </c>
      <c r="P21" s="79">
        <v>45404.5</v>
      </c>
      <c r="Q21" s="81">
        <f t="shared" si="4"/>
        <v>0.3452385749903244</v>
      </c>
      <c r="R21" s="137">
        <f t="shared" si="5"/>
        <v>3887</v>
      </c>
      <c r="S21" s="84">
        <f t="shared" si="5"/>
        <v>3623</v>
      </c>
      <c r="T21" s="87">
        <f t="shared" si="5"/>
        <v>131516.3</v>
      </c>
      <c r="U21" s="86">
        <f t="shared" si="6"/>
        <v>0.6939350209078077</v>
      </c>
      <c r="V21" s="79">
        <v>602</v>
      </c>
      <c r="W21" s="80">
        <v>58006.200000000004</v>
      </c>
      <c r="X21" s="106">
        <f t="shared" si="7"/>
        <v>0.30606497909219227</v>
      </c>
      <c r="Y21" s="104">
        <v>0</v>
      </c>
      <c r="Z21" s="124">
        <v>0</v>
      </c>
      <c r="AA21" s="110">
        <v>0</v>
      </c>
      <c r="AB21" s="87">
        <f t="shared" si="8"/>
        <v>3887</v>
      </c>
      <c r="AC21" s="84">
        <f t="shared" si="9"/>
        <v>4225</v>
      </c>
      <c r="AD21" s="89">
        <f t="shared" si="10"/>
        <v>189522.5</v>
      </c>
    </row>
    <row r="22" spans="1:30" ht="21.75" customHeight="1">
      <c r="A22" s="77" t="s">
        <v>12</v>
      </c>
      <c r="B22" s="78">
        <v>1055</v>
      </c>
      <c r="C22" s="79">
        <v>1055</v>
      </c>
      <c r="D22" s="80">
        <v>28648.8</v>
      </c>
      <c r="E22" s="81">
        <f t="shared" si="0"/>
        <v>0.8002994614164078</v>
      </c>
      <c r="F22" s="82">
        <v>271</v>
      </c>
      <c r="G22" s="79">
        <v>271</v>
      </c>
      <c r="H22" s="80">
        <v>7148.8</v>
      </c>
      <c r="I22" s="81">
        <f t="shared" si="1"/>
        <v>0.1997005385835922</v>
      </c>
      <c r="J22" s="83">
        <f t="shared" si="2"/>
        <v>1326</v>
      </c>
      <c r="K22" s="84">
        <f t="shared" si="2"/>
        <v>1326</v>
      </c>
      <c r="L22" s="85">
        <f t="shared" si="2"/>
        <v>35797.6</v>
      </c>
      <c r="M22" s="86">
        <f t="shared" si="3"/>
        <v>0.8486322591963056</v>
      </c>
      <c r="N22" s="82">
        <v>98</v>
      </c>
      <c r="O22" s="132">
        <v>98</v>
      </c>
      <c r="P22" s="79">
        <v>6385.1</v>
      </c>
      <c r="Q22" s="81">
        <f t="shared" si="4"/>
        <v>0.15136774080369442</v>
      </c>
      <c r="R22" s="137">
        <f t="shared" si="5"/>
        <v>1424</v>
      </c>
      <c r="S22" s="84">
        <f t="shared" si="5"/>
        <v>1424</v>
      </c>
      <c r="T22" s="87">
        <f t="shared" si="5"/>
        <v>42182.7</v>
      </c>
      <c r="U22" s="86">
        <f t="shared" si="6"/>
        <v>0.7469732519943688</v>
      </c>
      <c r="V22" s="79">
        <v>251</v>
      </c>
      <c r="W22" s="80">
        <v>14288.4</v>
      </c>
      <c r="X22" s="106">
        <f t="shared" si="7"/>
        <v>0.25301966478666227</v>
      </c>
      <c r="Y22" s="104">
        <v>0</v>
      </c>
      <c r="Z22" s="124">
        <v>0</v>
      </c>
      <c r="AA22" s="110">
        <v>0.4</v>
      </c>
      <c r="AB22" s="87">
        <f t="shared" si="8"/>
        <v>1424</v>
      </c>
      <c r="AC22" s="84">
        <f t="shared" si="9"/>
        <v>1675</v>
      </c>
      <c r="AD22" s="89">
        <f t="shared" si="10"/>
        <v>56471.5</v>
      </c>
    </row>
    <row r="23" spans="1:30" ht="21.75" customHeight="1">
      <c r="A23" s="77" t="s">
        <v>47</v>
      </c>
      <c r="B23" s="78">
        <v>3292</v>
      </c>
      <c r="C23" s="79">
        <v>2138</v>
      </c>
      <c r="D23" s="80">
        <v>104608</v>
      </c>
      <c r="E23" s="81">
        <f t="shared" si="0"/>
        <v>0.9542462077087346</v>
      </c>
      <c r="F23" s="82">
        <v>141</v>
      </c>
      <c r="G23" s="79">
        <v>141</v>
      </c>
      <c r="H23" s="80">
        <v>5015.7</v>
      </c>
      <c r="I23" s="81">
        <f t="shared" si="1"/>
        <v>0.045753792291265485</v>
      </c>
      <c r="J23" s="83">
        <f t="shared" si="2"/>
        <v>3433</v>
      </c>
      <c r="K23" s="84">
        <f t="shared" si="2"/>
        <v>2279</v>
      </c>
      <c r="L23" s="85">
        <f t="shared" si="2"/>
        <v>109623.7</v>
      </c>
      <c r="M23" s="86">
        <f t="shared" si="3"/>
        <v>0.6339407671106762</v>
      </c>
      <c r="N23" s="82">
        <v>425</v>
      </c>
      <c r="O23" s="132">
        <v>425</v>
      </c>
      <c r="P23" s="79">
        <v>63300.5</v>
      </c>
      <c r="Q23" s="81">
        <f t="shared" si="4"/>
        <v>0.36605923288932374</v>
      </c>
      <c r="R23" s="137">
        <f t="shared" si="5"/>
        <v>3858</v>
      </c>
      <c r="S23" s="84">
        <f t="shared" si="5"/>
        <v>2704</v>
      </c>
      <c r="T23" s="87">
        <f t="shared" si="5"/>
        <v>172924.2</v>
      </c>
      <c r="U23" s="86">
        <f aca="true" t="shared" si="11" ref="U23:U32">T23/AD23</f>
        <v>0.6828398212465749</v>
      </c>
      <c r="V23" s="79">
        <v>759</v>
      </c>
      <c r="W23" s="80">
        <v>80318.5</v>
      </c>
      <c r="X23" s="106">
        <f aca="true" t="shared" si="12" ref="X23:X32">W23/AD23</f>
        <v>0.31716017875342506</v>
      </c>
      <c r="Y23" s="104">
        <v>0</v>
      </c>
      <c r="Z23" s="124">
        <v>0</v>
      </c>
      <c r="AA23" s="110">
        <v>0</v>
      </c>
      <c r="AB23" s="87">
        <f t="shared" si="8"/>
        <v>3858</v>
      </c>
      <c r="AC23" s="84">
        <f t="shared" si="9"/>
        <v>3463</v>
      </c>
      <c r="AD23" s="89">
        <f t="shared" si="10"/>
        <v>253242.7</v>
      </c>
    </row>
    <row r="24" spans="1:30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2"/>
        <v>0</v>
      </c>
      <c r="L24" s="85">
        <f t="shared" si="2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5"/>
        <v>0</v>
      </c>
      <c r="S24" s="84">
        <f t="shared" si="5"/>
        <v>0</v>
      </c>
      <c r="T24" s="87">
        <f t="shared" si="5"/>
        <v>0</v>
      </c>
      <c r="U24" s="86">
        <f t="shared" si="11"/>
        <v>0</v>
      </c>
      <c r="V24" s="79">
        <v>45</v>
      </c>
      <c r="W24" s="80">
        <v>5567</v>
      </c>
      <c r="X24" s="106">
        <f t="shared" si="12"/>
        <v>1</v>
      </c>
      <c r="Y24" s="104">
        <v>0</v>
      </c>
      <c r="Z24" s="124">
        <v>0</v>
      </c>
      <c r="AA24" s="110">
        <v>0</v>
      </c>
      <c r="AB24" s="87">
        <f t="shared" si="8"/>
        <v>0</v>
      </c>
      <c r="AC24" s="84">
        <f t="shared" si="9"/>
        <v>45</v>
      </c>
      <c r="AD24" s="89">
        <f t="shared" si="10"/>
        <v>5567</v>
      </c>
    </row>
    <row r="25" spans="1:30" ht="21.75" customHeight="1">
      <c r="A25" s="77" t="s">
        <v>40</v>
      </c>
      <c r="B25" s="78">
        <v>0</v>
      </c>
      <c r="C25" s="79">
        <v>0</v>
      </c>
      <c r="D25" s="80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2"/>
        <v>0</v>
      </c>
      <c r="L25" s="85">
        <f t="shared" si="2"/>
        <v>0</v>
      </c>
      <c r="M25" s="86">
        <v>0</v>
      </c>
      <c r="N25" s="82">
        <v>0</v>
      </c>
      <c r="O25" s="132">
        <v>0</v>
      </c>
      <c r="P25" s="79">
        <v>0</v>
      </c>
      <c r="Q25" s="81">
        <v>0</v>
      </c>
      <c r="R25" s="137">
        <f t="shared" si="5"/>
        <v>0</v>
      </c>
      <c r="S25" s="84">
        <f t="shared" si="5"/>
        <v>0</v>
      </c>
      <c r="T25" s="87">
        <f t="shared" si="5"/>
        <v>0</v>
      </c>
      <c r="U25" s="86">
        <v>0</v>
      </c>
      <c r="V25" s="79">
        <v>0</v>
      </c>
      <c r="W25" s="80">
        <v>0</v>
      </c>
      <c r="X25" s="106">
        <v>0</v>
      </c>
      <c r="Y25" s="104">
        <v>0</v>
      </c>
      <c r="Z25" s="124">
        <v>0</v>
      </c>
      <c r="AA25" s="110">
        <v>0</v>
      </c>
      <c r="AB25" s="87">
        <f t="shared" si="8"/>
        <v>0</v>
      </c>
      <c r="AC25" s="84">
        <f t="shared" si="9"/>
        <v>0</v>
      </c>
      <c r="AD25" s="89">
        <f t="shared" si="10"/>
        <v>0</v>
      </c>
    </row>
    <row r="26" spans="1:30" ht="21.75" customHeight="1">
      <c r="A26" s="77" t="s">
        <v>33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2"/>
        <v>0</v>
      </c>
      <c r="L26" s="85">
        <f t="shared" si="2"/>
        <v>0</v>
      </c>
      <c r="M26" s="86">
        <v>0</v>
      </c>
      <c r="N26" s="82">
        <v>6</v>
      </c>
      <c r="O26" s="132">
        <v>6</v>
      </c>
      <c r="P26" s="79">
        <v>1867.1260000000002</v>
      </c>
      <c r="Q26" s="81">
        <f>P26/T26</f>
        <v>1</v>
      </c>
      <c r="R26" s="137">
        <f t="shared" si="5"/>
        <v>6</v>
      </c>
      <c r="S26" s="84">
        <f t="shared" si="5"/>
        <v>6</v>
      </c>
      <c r="T26" s="87">
        <f t="shared" si="5"/>
        <v>1867.1260000000002</v>
      </c>
      <c r="U26" s="86">
        <f t="shared" si="11"/>
        <v>0.04817100310595574</v>
      </c>
      <c r="V26" s="79">
        <v>470</v>
      </c>
      <c r="W26" s="80">
        <v>36893.246</v>
      </c>
      <c r="X26" s="81">
        <f t="shared" si="12"/>
        <v>0.9518289968940442</v>
      </c>
      <c r="Y26" s="79">
        <v>0</v>
      </c>
      <c r="Z26" s="147">
        <v>0</v>
      </c>
      <c r="AA26" s="88">
        <v>0</v>
      </c>
      <c r="AB26" s="87">
        <f t="shared" si="8"/>
        <v>6</v>
      </c>
      <c r="AC26" s="84">
        <f t="shared" si="9"/>
        <v>476</v>
      </c>
      <c r="AD26" s="89">
        <f t="shared" si="10"/>
        <v>38760.372</v>
      </c>
    </row>
    <row r="27" spans="1:30" ht="21.75" customHeight="1">
      <c r="A27" s="77" t="s">
        <v>43</v>
      </c>
      <c r="B27" s="78">
        <v>0</v>
      </c>
      <c r="C27" s="79">
        <v>0</v>
      </c>
      <c r="D27" s="80">
        <v>0</v>
      </c>
      <c r="E27" s="81">
        <v>0</v>
      </c>
      <c r="F27" s="82">
        <v>0</v>
      </c>
      <c r="G27" s="79">
        <v>0</v>
      </c>
      <c r="H27" s="80">
        <v>0</v>
      </c>
      <c r="I27" s="81">
        <v>0</v>
      </c>
      <c r="J27" s="83">
        <f t="shared" si="2"/>
        <v>0</v>
      </c>
      <c r="K27" s="84">
        <f t="shared" si="2"/>
        <v>0</v>
      </c>
      <c r="L27" s="85">
        <f t="shared" si="2"/>
        <v>0</v>
      </c>
      <c r="M27" s="86">
        <v>0</v>
      </c>
      <c r="N27" s="82">
        <v>0</v>
      </c>
      <c r="O27" s="132">
        <v>0</v>
      </c>
      <c r="P27" s="79">
        <v>0</v>
      </c>
      <c r="Q27" s="81">
        <v>0</v>
      </c>
      <c r="R27" s="137">
        <f t="shared" si="5"/>
        <v>0</v>
      </c>
      <c r="S27" s="84">
        <f t="shared" si="5"/>
        <v>0</v>
      </c>
      <c r="T27" s="87">
        <f t="shared" si="5"/>
        <v>0</v>
      </c>
      <c r="U27" s="86">
        <v>0</v>
      </c>
      <c r="V27" s="79">
        <v>0</v>
      </c>
      <c r="W27" s="80">
        <v>0</v>
      </c>
      <c r="X27" s="106">
        <v>0</v>
      </c>
      <c r="Y27" s="104">
        <v>0</v>
      </c>
      <c r="Z27" s="124">
        <v>0</v>
      </c>
      <c r="AA27" s="110">
        <v>0</v>
      </c>
      <c r="AB27" s="87">
        <f t="shared" si="8"/>
        <v>0</v>
      </c>
      <c r="AC27" s="84">
        <f>'[1]Mapa Trab Mobiliario'!ES20</f>
        <v>1020</v>
      </c>
      <c r="AD27" s="89">
        <f>'[1]Mapa Trab Mobiliario'!ET20</f>
        <v>50776.141</v>
      </c>
    </row>
    <row r="28" spans="1:30" ht="21.75" customHeight="1">
      <c r="A28" s="77" t="s">
        <v>14</v>
      </c>
      <c r="B28" s="78">
        <v>2735</v>
      </c>
      <c r="C28" s="79">
        <v>1643</v>
      </c>
      <c r="D28" s="80">
        <v>69498.1</v>
      </c>
      <c r="E28" s="81">
        <f t="shared" si="0"/>
        <v>0.8923432289841003</v>
      </c>
      <c r="F28" s="82">
        <v>205</v>
      </c>
      <c r="G28" s="79">
        <v>205</v>
      </c>
      <c r="H28" s="80">
        <v>8384.6</v>
      </c>
      <c r="I28" s="81">
        <f t="shared" si="1"/>
        <v>0.10765677101589954</v>
      </c>
      <c r="J28" s="83">
        <f t="shared" si="2"/>
        <v>2940</v>
      </c>
      <c r="K28" s="84">
        <f t="shared" si="2"/>
        <v>1848</v>
      </c>
      <c r="L28" s="85">
        <f t="shared" si="2"/>
        <v>77882.70000000001</v>
      </c>
      <c r="M28" s="86">
        <f>L28/T28</f>
        <v>0.6441633610465058</v>
      </c>
      <c r="N28" s="82">
        <v>551</v>
      </c>
      <c r="O28" s="132">
        <v>380</v>
      </c>
      <c r="P28" s="79">
        <v>43022.5</v>
      </c>
      <c r="Q28" s="81">
        <f>P28/T28</f>
        <v>0.3558366389534941</v>
      </c>
      <c r="R28" s="137">
        <f t="shared" si="5"/>
        <v>3491</v>
      </c>
      <c r="S28" s="84">
        <f t="shared" si="5"/>
        <v>2228</v>
      </c>
      <c r="T28" s="87">
        <f t="shared" si="5"/>
        <v>120905.20000000001</v>
      </c>
      <c r="U28" s="86">
        <f t="shared" si="11"/>
        <v>0.7136772216306321</v>
      </c>
      <c r="V28" s="79">
        <v>601</v>
      </c>
      <c r="W28" s="80">
        <v>48505.7</v>
      </c>
      <c r="X28" s="106">
        <f t="shared" si="12"/>
        <v>0.28631864642090615</v>
      </c>
      <c r="Y28" s="104">
        <v>0</v>
      </c>
      <c r="Z28" s="124">
        <v>0</v>
      </c>
      <c r="AA28" s="110">
        <v>0.7</v>
      </c>
      <c r="AB28" s="87">
        <f t="shared" si="8"/>
        <v>3491</v>
      </c>
      <c r="AC28" s="84">
        <f t="shared" si="9"/>
        <v>2829</v>
      </c>
      <c r="AD28" s="89">
        <f t="shared" si="10"/>
        <v>169411.60000000003</v>
      </c>
    </row>
    <row r="29" spans="1:30" ht="21.75" customHeight="1">
      <c r="A29" s="77" t="s">
        <v>37</v>
      </c>
      <c r="B29" s="78">
        <v>240</v>
      </c>
      <c r="C29" s="79">
        <v>198</v>
      </c>
      <c r="D29" s="80">
        <v>7309</v>
      </c>
      <c r="E29" s="81">
        <f t="shared" si="0"/>
        <v>0.844971098265896</v>
      </c>
      <c r="F29" s="82">
        <v>38</v>
      </c>
      <c r="G29" s="79">
        <v>38</v>
      </c>
      <c r="H29" s="80">
        <v>1341</v>
      </c>
      <c r="I29" s="81">
        <f t="shared" si="1"/>
        <v>0.15502890173410405</v>
      </c>
      <c r="J29" s="83">
        <f t="shared" si="2"/>
        <v>278</v>
      </c>
      <c r="K29" s="84">
        <f t="shared" si="2"/>
        <v>236</v>
      </c>
      <c r="L29" s="85">
        <f t="shared" si="2"/>
        <v>8650</v>
      </c>
      <c r="M29" s="86">
        <f>L29/T29</f>
        <v>0.30522230063514466</v>
      </c>
      <c r="N29" s="82">
        <v>296</v>
      </c>
      <c r="O29" s="132">
        <v>241</v>
      </c>
      <c r="P29" s="79">
        <v>19690</v>
      </c>
      <c r="Q29" s="81">
        <f>P29/T29</f>
        <v>0.6947776993648553</v>
      </c>
      <c r="R29" s="137">
        <f t="shared" si="5"/>
        <v>574</v>
      </c>
      <c r="S29" s="84">
        <f t="shared" si="5"/>
        <v>477</v>
      </c>
      <c r="T29" s="87">
        <f t="shared" si="5"/>
        <v>28340</v>
      </c>
      <c r="U29" s="86">
        <f t="shared" si="11"/>
        <v>0.7423706614276359</v>
      </c>
      <c r="V29" s="79">
        <v>159</v>
      </c>
      <c r="W29" s="80">
        <v>9835</v>
      </c>
      <c r="X29" s="106">
        <f t="shared" si="12"/>
        <v>0.2576293385723641</v>
      </c>
      <c r="Y29" s="104">
        <v>0</v>
      </c>
      <c r="Z29" s="124">
        <v>0</v>
      </c>
      <c r="AA29" s="110">
        <v>0</v>
      </c>
      <c r="AB29" s="87">
        <f t="shared" si="8"/>
        <v>574</v>
      </c>
      <c r="AC29" s="84">
        <f t="shared" si="9"/>
        <v>636</v>
      </c>
      <c r="AD29" s="89">
        <f t="shared" si="10"/>
        <v>38175</v>
      </c>
    </row>
    <row r="30" spans="1:30" ht="21.75" customHeight="1">
      <c r="A30" s="77" t="s">
        <v>35</v>
      </c>
      <c r="B30" s="78">
        <v>1908</v>
      </c>
      <c r="C30" s="79">
        <v>866</v>
      </c>
      <c r="D30" s="80">
        <v>76031.8</v>
      </c>
      <c r="E30" s="81">
        <f t="shared" si="0"/>
        <v>0.9745317795198081</v>
      </c>
      <c r="F30" s="82">
        <v>43</v>
      </c>
      <c r="G30" s="79">
        <v>43</v>
      </c>
      <c r="H30" s="80">
        <v>1987</v>
      </c>
      <c r="I30" s="81">
        <f t="shared" si="1"/>
        <v>0.025468220480191952</v>
      </c>
      <c r="J30" s="83">
        <f t="shared" si="2"/>
        <v>1951</v>
      </c>
      <c r="K30" s="84">
        <f t="shared" si="2"/>
        <v>909</v>
      </c>
      <c r="L30" s="85">
        <f t="shared" si="2"/>
        <v>78018.8</v>
      </c>
      <c r="M30" s="86">
        <f>L30/T30</f>
        <v>0.6259797632601515</v>
      </c>
      <c r="N30" s="82">
        <v>533</v>
      </c>
      <c r="O30" s="132">
        <v>250</v>
      </c>
      <c r="P30" s="79">
        <v>46615.899999999994</v>
      </c>
      <c r="Q30" s="81">
        <f>P30/T30</f>
        <v>0.3740202367398485</v>
      </c>
      <c r="R30" s="137">
        <f t="shared" si="5"/>
        <v>2484</v>
      </c>
      <c r="S30" s="84">
        <f t="shared" si="5"/>
        <v>1159</v>
      </c>
      <c r="T30" s="87">
        <f t="shared" si="5"/>
        <v>124634.7</v>
      </c>
      <c r="U30" s="86">
        <f t="shared" si="11"/>
        <v>0.6975142164300013</v>
      </c>
      <c r="V30" s="79">
        <v>385</v>
      </c>
      <c r="W30" s="80">
        <v>54049.5</v>
      </c>
      <c r="X30" s="81">
        <f t="shared" si="12"/>
        <v>0.3024863432168839</v>
      </c>
      <c r="Y30" s="79">
        <v>0</v>
      </c>
      <c r="Z30" s="147">
        <v>0</v>
      </c>
      <c r="AA30" s="88">
        <v>-0.1</v>
      </c>
      <c r="AB30" s="87">
        <f t="shared" si="8"/>
        <v>2484</v>
      </c>
      <c r="AC30" s="84">
        <f t="shared" si="9"/>
        <v>1544</v>
      </c>
      <c r="AD30" s="89">
        <f t="shared" si="10"/>
        <v>178684.1</v>
      </c>
    </row>
    <row r="31" spans="1:30" ht="21.75" customHeight="1" thickBot="1">
      <c r="A31" s="90" t="s">
        <v>39</v>
      </c>
      <c r="B31" s="68">
        <v>3311</v>
      </c>
      <c r="C31" s="71">
        <v>2836</v>
      </c>
      <c r="D31" s="91">
        <v>74548.29999999999</v>
      </c>
      <c r="E31" s="72">
        <f t="shared" si="0"/>
        <v>0.8904064430825606</v>
      </c>
      <c r="F31" s="70">
        <v>285</v>
      </c>
      <c r="G31" s="71">
        <v>285</v>
      </c>
      <c r="H31" s="91">
        <v>9175.599999999999</v>
      </c>
      <c r="I31" s="81">
        <f t="shared" si="1"/>
        <v>0.10959355691743934</v>
      </c>
      <c r="J31" s="92">
        <f t="shared" si="2"/>
        <v>3596</v>
      </c>
      <c r="K31" s="74">
        <f t="shared" si="2"/>
        <v>3121</v>
      </c>
      <c r="L31" s="93">
        <f t="shared" si="2"/>
        <v>83723.9</v>
      </c>
      <c r="M31" s="69">
        <f>L31/T31</f>
        <v>0.910285793810084</v>
      </c>
      <c r="N31" s="70">
        <v>81</v>
      </c>
      <c r="O31" s="131">
        <v>81</v>
      </c>
      <c r="P31" s="71">
        <v>8251.5</v>
      </c>
      <c r="Q31" s="81">
        <f>P31/T31</f>
        <v>0.089714206189916</v>
      </c>
      <c r="R31" s="136">
        <f t="shared" si="5"/>
        <v>3677</v>
      </c>
      <c r="S31" s="74">
        <f t="shared" si="5"/>
        <v>3202</v>
      </c>
      <c r="T31" s="73">
        <f t="shared" si="5"/>
        <v>91975.4</v>
      </c>
      <c r="U31" s="69">
        <f t="shared" si="11"/>
        <v>0.7474946137548163</v>
      </c>
      <c r="V31" s="71">
        <v>485</v>
      </c>
      <c r="W31" s="91">
        <v>31069.1</v>
      </c>
      <c r="X31" s="72">
        <f t="shared" si="12"/>
        <v>0.25250213539935423</v>
      </c>
      <c r="Y31" s="71">
        <v>0</v>
      </c>
      <c r="Z31" s="148">
        <v>0</v>
      </c>
      <c r="AA31" s="75">
        <v>0.4</v>
      </c>
      <c r="AB31" s="73">
        <f t="shared" si="8"/>
        <v>3677</v>
      </c>
      <c r="AC31" s="74">
        <f t="shared" si="9"/>
        <v>3687</v>
      </c>
      <c r="AD31" s="76">
        <f t="shared" si="10"/>
        <v>123044.9</v>
      </c>
    </row>
    <row r="32" spans="1:30" ht="33" customHeight="1" thickBot="1">
      <c r="A32" s="94" t="s">
        <v>15</v>
      </c>
      <c r="B32" s="95">
        <f>SUM(B17:B31)</f>
        <v>15879</v>
      </c>
      <c r="C32" s="96">
        <f>SUM(C17:C31)</f>
        <v>11945</v>
      </c>
      <c r="D32" s="97">
        <f>SUM(D17:D31)</f>
        <v>445097.5</v>
      </c>
      <c r="E32" s="98">
        <f t="shared" si="0"/>
        <v>0.9023227592783568</v>
      </c>
      <c r="F32" s="40">
        <f>SUM(F17:F31)</f>
        <v>1369</v>
      </c>
      <c r="G32" s="96">
        <f>SUM(G17:G31)</f>
        <v>1371</v>
      </c>
      <c r="H32" s="97">
        <f>SUM(H17:H31)</f>
        <v>48182.2</v>
      </c>
      <c r="I32" s="98">
        <f t="shared" si="1"/>
        <v>0.09767724072164333</v>
      </c>
      <c r="J32" s="99">
        <f>SUM(J17:J31)</f>
        <v>17248</v>
      </c>
      <c r="K32" s="100">
        <f>SUM(K17:K31)</f>
        <v>13316</v>
      </c>
      <c r="L32" s="97">
        <f>SUM(L17:L31)</f>
        <v>493279.69999999995</v>
      </c>
      <c r="M32" s="98">
        <f>L32/T32</f>
        <v>0.6425116993847444</v>
      </c>
      <c r="N32" s="40">
        <f>SUM(N17:N31)</f>
        <v>3737</v>
      </c>
      <c r="O32" s="134">
        <f>SUM(O17:O31)</f>
        <v>2653</v>
      </c>
      <c r="P32" s="96">
        <f>SUM(P17:P31)</f>
        <v>274456.826</v>
      </c>
      <c r="Q32" s="98">
        <f>P32/T32</f>
        <v>0.3574883006152556</v>
      </c>
      <c r="R32" s="40">
        <f>SUM(R17:R31)</f>
        <v>20985</v>
      </c>
      <c r="S32" s="100">
        <f>SUM(S17:S31)</f>
        <v>15969</v>
      </c>
      <c r="T32" s="96">
        <f>SUM(T17:T31)</f>
        <v>767736.526</v>
      </c>
      <c r="U32" s="98">
        <f t="shared" si="11"/>
        <v>0.6452371481352818</v>
      </c>
      <c r="V32" s="96">
        <f>SUM(V17:V31)</f>
        <v>5547</v>
      </c>
      <c r="W32" s="97">
        <f>SUM(W17:W31)</f>
        <v>371338.046</v>
      </c>
      <c r="X32" s="98">
        <f t="shared" si="12"/>
        <v>0.3120876676840149</v>
      </c>
      <c r="Y32" s="96">
        <f aca="true" t="shared" si="13" ref="Y32:AD32">SUM(Y17:Y31)</f>
        <v>0</v>
      </c>
      <c r="Z32" s="100">
        <f t="shared" si="13"/>
        <v>0</v>
      </c>
      <c r="AA32" s="39">
        <f t="shared" si="13"/>
        <v>1</v>
      </c>
      <c r="AB32" s="96">
        <f t="shared" si="13"/>
        <v>20985</v>
      </c>
      <c r="AC32" s="100">
        <f t="shared" si="13"/>
        <v>22536</v>
      </c>
      <c r="AD32" s="101">
        <f t="shared" si="13"/>
        <v>1189851.7130000002</v>
      </c>
    </row>
    <row r="33" ht="13.5" thickTop="1"/>
    <row r="34" spans="1:6" ht="15" customHeight="1">
      <c r="A34" s="102"/>
      <c r="B34" s="103"/>
      <c r="C34" s="103"/>
      <c r="D34" s="103"/>
      <c r="E34" s="103"/>
      <c r="F34" s="103"/>
    </row>
    <row r="37" spans="2:7" ht="12.75">
      <c r="B37" s="113"/>
      <c r="C37" s="113"/>
      <c r="F37" s="113"/>
      <c r="G37" s="113"/>
    </row>
    <row r="38" spans="6:7" ht="12.75">
      <c r="F38" s="113"/>
      <c r="G38" s="113"/>
    </row>
  </sheetData>
  <sheetProtection/>
  <mergeCells count="14">
    <mergeCell ref="AB13:AD13"/>
    <mergeCell ref="B14:M14"/>
    <mergeCell ref="N14:Q15"/>
    <mergeCell ref="AB14:AD14"/>
    <mergeCell ref="B15:E15"/>
    <mergeCell ref="F15:I15"/>
    <mergeCell ref="J15:M15"/>
    <mergeCell ref="Y14:AA14"/>
    <mergeCell ref="A3:AD3"/>
    <mergeCell ref="A7:AD7"/>
    <mergeCell ref="AB11:AD11"/>
    <mergeCell ref="B12:AD12"/>
    <mergeCell ref="B13:U13"/>
    <mergeCell ref="V13:X15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7" r:id="rId1"/>
  <headerFooter alignWithMargins="0">
    <oddFooter>&amp;L&amp;D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Admin ALF</cp:lastModifiedBy>
  <cp:lastPrinted>2021-03-30T15:23:08Z</cp:lastPrinted>
  <dcterms:created xsi:type="dcterms:W3CDTF">2006-02-14T17:00:16Z</dcterms:created>
  <dcterms:modified xsi:type="dcterms:W3CDTF">2023-06-06T10:27:22Z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